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orisnik\Desktop\Objava Web\2023\"/>
    </mc:Choice>
  </mc:AlternateContent>
  <xr:revisionPtr revIDLastSave="0" documentId="13_ncr:1_{59171691-2A68-4256-8A0C-51A100ABC18F}" xr6:coauthVersionLast="45" xr6:coauthVersionMax="45" xr10:uidLastSave="{00000000-0000-0000-0000-000000000000}"/>
  <bookViews>
    <workbookView xWindow="2250" yWindow="2250" windowWidth="21600" windowHeight="11385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3" i="1" l="1"/>
  <c r="I42" i="1"/>
  <c r="I44" i="1"/>
  <c r="I76" i="1" l="1"/>
  <c r="H77" i="1"/>
  <c r="H266" i="1"/>
  <c r="H143" i="1"/>
  <c r="I142" i="1"/>
  <c r="H142" i="1"/>
  <c r="G142" i="1"/>
  <c r="F142" i="1"/>
  <c r="E142" i="1"/>
  <c r="H206" i="1"/>
  <c r="H207" i="1"/>
  <c r="I201" i="1"/>
  <c r="G262" i="1"/>
  <c r="H262" i="1" s="1"/>
  <c r="G261" i="1"/>
  <c r="H261" i="1" s="1"/>
  <c r="G232" i="1"/>
  <c r="H232" i="1" s="1"/>
  <c r="G210" i="1"/>
  <c r="H210" i="1" s="1"/>
  <c r="G205" i="1"/>
  <c r="H205" i="1" s="1"/>
  <c r="G202" i="1"/>
  <c r="H202" i="1" s="1"/>
  <c r="G201" i="1"/>
  <c r="G176" i="1"/>
  <c r="H176" i="1" s="1"/>
  <c r="G172" i="1"/>
  <c r="H172" i="1" s="1"/>
  <c r="G171" i="1"/>
  <c r="H171" i="1" s="1"/>
  <c r="G155" i="1"/>
  <c r="H155" i="1" s="1"/>
  <c r="G154" i="1"/>
  <c r="H154" i="1" s="1"/>
  <c r="G151" i="1"/>
  <c r="H151" i="1" s="1"/>
  <c r="G148" i="1"/>
  <c r="G147" i="1"/>
  <c r="G146" i="1"/>
  <c r="G141" i="1"/>
  <c r="H141" i="1" s="1"/>
  <c r="G140" i="1"/>
  <c r="H140" i="1" s="1"/>
  <c r="G115" i="1"/>
  <c r="H115" i="1" s="1"/>
  <c r="G114" i="1"/>
  <c r="H114" i="1" s="1"/>
  <c r="G95" i="1"/>
  <c r="G94" i="1"/>
  <c r="G93" i="1"/>
  <c r="G78" i="1"/>
  <c r="H78" i="1" s="1"/>
  <c r="G69" i="1"/>
  <c r="H69" i="1" s="1"/>
  <c r="G67" i="1"/>
  <c r="H67" i="1" s="1"/>
  <c r="G66" i="1"/>
  <c r="H66" i="1" s="1"/>
  <c r="G65" i="1"/>
  <c r="H65" i="1" s="1"/>
  <c r="G63" i="1"/>
  <c r="H63" i="1" s="1"/>
  <c r="G62" i="1"/>
  <c r="H62" i="1" s="1"/>
  <c r="G60" i="1"/>
  <c r="H60" i="1" s="1"/>
  <c r="G59" i="1"/>
  <c r="H59" i="1" s="1"/>
  <c r="G58" i="1"/>
  <c r="H58" i="1" s="1"/>
  <c r="G57" i="1"/>
  <c r="H57" i="1" s="1"/>
  <c r="G45" i="1"/>
  <c r="G43" i="1"/>
  <c r="G42" i="1"/>
  <c r="G40" i="1"/>
  <c r="G39" i="1"/>
  <c r="G26" i="1"/>
  <c r="G25" i="1"/>
  <c r="G12" i="1"/>
  <c r="G11" i="1"/>
  <c r="G8" i="1"/>
  <c r="H147" i="1"/>
  <c r="H146" i="1"/>
  <c r="H129" i="1"/>
  <c r="H126" i="1"/>
  <c r="H64" i="1"/>
  <c r="G44" i="1"/>
  <c r="H45" i="1"/>
  <c r="H44" i="1" s="1"/>
  <c r="H43" i="1"/>
  <c r="H42" i="1"/>
  <c r="H40" i="1"/>
  <c r="H39" i="1"/>
  <c r="H19" i="1"/>
  <c r="H18" i="1"/>
  <c r="H9" i="1"/>
  <c r="H201" i="1" l="1"/>
  <c r="H38" i="1"/>
  <c r="G92" i="1"/>
  <c r="G103" i="1" s="1"/>
  <c r="H93" i="1"/>
  <c r="E93" i="1"/>
  <c r="H95" i="1"/>
  <c r="E95" i="1"/>
  <c r="E92" i="1" s="1"/>
  <c r="E91" i="1" s="1"/>
  <c r="F92" i="1"/>
  <c r="F91" i="1" s="1"/>
  <c r="G91" i="1" l="1"/>
  <c r="I280" i="1" l="1"/>
  <c r="H280" i="1"/>
  <c r="G280" i="1"/>
  <c r="F280" i="1"/>
  <c r="F279" i="1" s="1"/>
  <c r="E280" i="1"/>
  <c r="E279" i="1" s="1"/>
  <c r="I279" i="1"/>
  <c r="H279" i="1"/>
  <c r="G279" i="1"/>
  <c r="I276" i="1"/>
  <c r="I275" i="1" s="1"/>
  <c r="H276" i="1"/>
  <c r="H275" i="1" s="1"/>
  <c r="G276" i="1"/>
  <c r="G275" i="1" s="1"/>
  <c r="F276" i="1"/>
  <c r="F275" i="1" s="1"/>
  <c r="E276" i="1"/>
  <c r="E275" i="1" s="1"/>
  <c r="I272" i="1"/>
  <c r="I271" i="1" s="1"/>
  <c r="H272" i="1"/>
  <c r="H271" i="1" s="1"/>
  <c r="G272" i="1"/>
  <c r="G271" i="1" s="1"/>
  <c r="F272" i="1"/>
  <c r="F271" i="1" s="1"/>
  <c r="E272" i="1"/>
  <c r="E271" i="1"/>
  <c r="I268" i="1"/>
  <c r="H268" i="1"/>
  <c r="G268" i="1"/>
  <c r="F268" i="1"/>
  <c r="E268" i="1"/>
  <c r="I264" i="1"/>
  <c r="H264" i="1"/>
  <c r="G264" i="1"/>
  <c r="F264" i="1"/>
  <c r="E264" i="1"/>
  <c r="I260" i="1"/>
  <c r="H260" i="1"/>
  <c r="G260" i="1"/>
  <c r="F260" i="1"/>
  <c r="E260" i="1"/>
  <c r="I258" i="1"/>
  <c r="I257" i="1" s="1"/>
  <c r="H258" i="1"/>
  <c r="G258" i="1"/>
  <c r="F258" i="1"/>
  <c r="E258" i="1"/>
  <c r="I250" i="1"/>
  <c r="H250" i="1"/>
  <c r="G250" i="1"/>
  <c r="F250" i="1"/>
  <c r="F249" i="1" s="1"/>
  <c r="E250" i="1"/>
  <c r="E249" i="1" s="1"/>
  <c r="I249" i="1"/>
  <c r="H249" i="1"/>
  <c r="G249" i="1"/>
  <c r="I246" i="1"/>
  <c r="I245" i="1" s="1"/>
  <c r="H246" i="1"/>
  <c r="H245" i="1" s="1"/>
  <c r="G246" i="1"/>
  <c r="G245" i="1" s="1"/>
  <c r="F246" i="1"/>
  <c r="F245" i="1" s="1"/>
  <c r="E246" i="1"/>
  <c r="E245" i="1" s="1"/>
  <c r="I242" i="1"/>
  <c r="I241" i="1" s="1"/>
  <c r="H242" i="1"/>
  <c r="H241" i="1" s="1"/>
  <c r="G242" i="1"/>
  <c r="G241" i="1" s="1"/>
  <c r="F242" i="1"/>
  <c r="F241" i="1" s="1"/>
  <c r="E242" i="1"/>
  <c r="E241" i="1" s="1"/>
  <c r="I238" i="1"/>
  <c r="H238" i="1"/>
  <c r="G238" i="1"/>
  <c r="F238" i="1"/>
  <c r="E238" i="1"/>
  <c r="I234" i="1"/>
  <c r="H234" i="1"/>
  <c r="G234" i="1"/>
  <c r="F234" i="1"/>
  <c r="E234" i="1"/>
  <c r="I230" i="1"/>
  <c r="H230" i="1"/>
  <c r="G230" i="1"/>
  <c r="F230" i="1"/>
  <c r="E230" i="1"/>
  <c r="I228" i="1"/>
  <c r="H228" i="1"/>
  <c r="G228" i="1"/>
  <c r="F228" i="1"/>
  <c r="E228" i="1"/>
  <c r="I220" i="1"/>
  <c r="I219" i="1" s="1"/>
  <c r="H220" i="1"/>
  <c r="H219" i="1" s="1"/>
  <c r="G220" i="1"/>
  <c r="G219" i="1" s="1"/>
  <c r="F220" i="1"/>
  <c r="F219" i="1" s="1"/>
  <c r="E220" i="1"/>
  <c r="E219" i="1" s="1"/>
  <c r="I216" i="1"/>
  <c r="I215" i="1" s="1"/>
  <c r="H216" i="1"/>
  <c r="H215" i="1" s="1"/>
  <c r="G216" i="1"/>
  <c r="G215" i="1" s="1"/>
  <c r="F216" i="1"/>
  <c r="F215" i="1" s="1"/>
  <c r="E216" i="1"/>
  <c r="E215" i="1" s="1"/>
  <c r="I212" i="1"/>
  <c r="I211" i="1" s="1"/>
  <c r="H212" i="1"/>
  <c r="H211" i="1" s="1"/>
  <c r="G212" i="1"/>
  <c r="G211" i="1" s="1"/>
  <c r="F212" i="1"/>
  <c r="F211" i="1" s="1"/>
  <c r="E212" i="1"/>
  <c r="E211" i="1" s="1"/>
  <c r="I208" i="1"/>
  <c r="H208" i="1"/>
  <c r="G208" i="1"/>
  <c r="F208" i="1"/>
  <c r="E208" i="1"/>
  <c r="I204" i="1"/>
  <c r="I203" i="1" s="1"/>
  <c r="H204" i="1"/>
  <c r="G204" i="1"/>
  <c r="F204" i="1"/>
  <c r="E204" i="1"/>
  <c r="I200" i="1"/>
  <c r="I197" i="1" s="1"/>
  <c r="H200" i="1"/>
  <c r="G200" i="1"/>
  <c r="F200" i="1"/>
  <c r="E200" i="1"/>
  <c r="I198" i="1"/>
  <c r="H198" i="1"/>
  <c r="G198" i="1"/>
  <c r="F198" i="1"/>
  <c r="E198" i="1"/>
  <c r="I190" i="1"/>
  <c r="I189" i="1" s="1"/>
  <c r="H190" i="1"/>
  <c r="H189" i="1" s="1"/>
  <c r="G190" i="1"/>
  <c r="G189" i="1" s="1"/>
  <c r="F190" i="1"/>
  <c r="F189" i="1" s="1"/>
  <c r="E190" i="1"/>
  <c r="E189" i="1" s="1"/>
  <c r="I186" i="1"/>
  <c r="I185" i="1" s="1"/>
  <c r="H186" i="1"/>
  <c r="H185" i="1" s="1"/>
  <c r="G186" i="1"/>
  <c r="G185" i="1" s="1"/>
  <c r="F186" i="1"/>
  <c r="F185" i="1" s="1"/>
  <c r="E186" i="1"/>
  <c r="E185" i="1" s="1"/>
  <c r="I182" i="1"/>
  <c r="I181" i="1" s="1"/>
  <c r="H182" i="1"/>
  <c r="H181" i="1" s="1"/>
  <c r="G182" i="1"/>
  <c r="G181" i="1" s="1"/>
  <c r="F182" i="1"/>
  <c r="F181" i="1" s="1"/>
  <c r="E182" i="1"/>
  <c r="E181" i="1" s="1"/>
  <c r="I178" i="1"/>
  <c r="H178" i="1"/>
  <c r="G178" i="1"/>
  <c r="F178" i="1"/>
  <c r="E178" i="1"/>
  <c r="I174" i="1"/>
  <c r="H174" i="1"/>
  <c r="G174" i="1"/>
  <c r="F174" i="1"/>
  <c r="E174" i="1"/>
  <c r="I170" i="1"/>
  <c r="H170" i="1"/>
  <c r="G170" i="1"/>
  <c r="F170" i="1"/>
  <c r="E170" i="1"/>
  <c r="I168" i="1"/>
  <c r="H168" i="1"/>
  <c r="G168" i="1"/>
  <c r="F168" i="1"/>
  <c r="F167" i="1" s="1"/>
  <c r="E168" i="1"/>
  <c r="H145" i="1"/>
  <c r="I145" i="1"/>
  <c r="G145" i="1"/>
  <c r="H76" i="1"/>
  <c r="H71" i="1" s="1"/>
  <c r="I71" i="1"/>
  <c r="I12" i="1" s="1"/>
  <c r="H12" i="1" s="1"/>
  <c r="G76" i="1"/>
  <c r="H68" i="1"/>
  <c r="I68" i="1"/>
  <c r="G68" i="1"/>
  <c r="H61" i="1"/>
  <c r="I61" i="1"/>
  <c r="G61" i="1"/>
  <c r="H56" i="1"/>
  <c r="I56" i="1"/>
  <c r="G56" i="1"/>
  <c r="H41" i="1"/>
  <c r="H49" i="1" s="1"/>
  <c r="I41" i="1"/>
  <c r="G41" i="1"/>
  <c r="I38" i="1"/>
  <c r="G38" i="1"/>
  <c r="G71" i="1" l="1"/>
  <c r="G86" i="1"/>
  <c r="E263" i="1"/>
  <c r="H263" i="1"/>
  <c r="I263" i="1"/>
  <c r="I256" i="1" s="1"/>
  <c r="I255" i="1" s="1"/>
  <c r="F263" i="1"/>
  <c r="G263" i="1"/>
  <c r="G257" i="1"/>
  <c r="E257" i="1"/>
  <c r="E256" i="1" s="1"/>
  <c r="E255" i="1" s="1"/>
  <c r="F257" i="1"/>
  <c r="F256" i="1" s="1"/>
  <c r="F255" i="1" s="1"/>
  <c r="H257" i="1"/>
  <c r="G55" i="1"/>
  <c r="H167" i="1"/>
  <c r="F203" i="1"/>
  <c r="E233" i="1"/>
  <c r="F233" i="1"/>
  <c r="G233" i="1"/>
  <c r="H203" i="1"/>
  <c r="G203" i="1"/>
  <c r="E197" i="1"/>
  <c r="G197" i="1"/>
  <c r="I167" i="1"/>
  <c r="E173" i="1"/>
  <c r="G167" i="1"/>
  <c r="I227" i="1"/>
  <c r="H197" i="1"/>
  <c r="G173" i="1"/>
  <c r="I173" i="1"/>
  <c r="H173" i="1"/>
  <c r="I55" i="1"/>
  <c r="I11" i="1" s="1"/>
  <c r="H11" i="1" s="1"/>
  <c r="F173" i="1"/>
  <c r="F166" i="1" s="1"/>
  <c r="F165" i="1" s="1"/>
  <c r="F197" i="1"/>
  <c r="I233" i="1"/>
  <c r="E203" i="1"/>
  <c r="G227" i="1"/>
  <c r="E227" i="1"/>
  <c r="H227" i="1"/>
  <c r="F227" i="1"/>
  <c r="E167" i="1"/>
  <c r="E166" i="1" s="1"/>
  <c r="E165" i="1" s="1"/>
  <c r="H233" i="1"/>
  <c r="I196" i="1"/>
  <c r="I195" i="1" s="1"/>
  <c r="H55" i="1"/>
  <c r="I49" i="1"/>
  <c r="I8" i="1" s="1"/>
  <c r="H8" i="1" s="1"/>
  <c r="G49" i="1"/>
  <c r="H256" i="1" l="1"/>
  <c r="H255" i="1" s="1"/>
  <c r="G166" i="1"/>
  <c r="G165" i="1" s="1"/>
  <c r="G256" i="1"/>
  <c r="G255" i="1" s="1"/>
  <c r="F196" i="1"/>
  <c r="F195" i="1" s="1"/>
  <c r="H166" i="1"/>
  <c r="H165" i="1" s="1"/>
  <c r="G196" i="1"/>
  <c r="G195" i="1" s="1"/>
  <c r="E226" i="1"/>
  <c r="E225" i="1" s="1"/>
  <c r="E196" i="1"/>
  <c r="E195" i="1" s="1"/>
  <c r="H196" i="1"/>
  <c r="H195" i="1" s="1"/>
  <c r="I166" i="1"/>
  <c r="I165" i="1" s="1"/>
  <c r="F226" i="1"/>
  <c r="F225" i="1" s="1"/>
  <c r="G226" i="1"/>
  <c r="G225" i="1" s="1"/>
  <c r="I226" i="1"/>
  <c r="I225" i="1" s="1"/>
  <c r="H226" i="1"/>
  <c r="H225" i="1" s="1"/>
  <c r="F339" i="1" l="1"/>
  <c r="G339" i="1"/>
  <c r="H339" i="1"/>
  <c r="I339" i="1"/>
  <c r="F340" i="1"/>
  <c r="G340" i="1"/>
  <c r="H340" i="1"/>
  <c r="I340" i="1"/>
  <c r="F343" i="1"/>
  <c r="G343" i="1"/>
  <c r="H343" i="1"/>
  <c r="I343" i="1"/>
  <c r="F344" i="1"/>
  <c r="G344" i="1"/>
  <c r="H344" i="1"/>
  <c r="I344" i="1"/>
  <c r="E344" i="1"/>
  <c r="E343" i="1"/>
  <c r="E340" i="1"/>
  <c r="E339" i="1"/>
  <c r="I338" i="1"/>
  <c r="H338" i="1"/>
  <c r="G338" i="1"/>
  <c r="F338" i="1"/>
  <c r="E338" i="1"/>
  <c r="I334" i="1"/>
  <c r="H334" i="1"/>
  <c r="G334" i="1"/>
  <c r="F334" i="1"/>
  <c r="E334" i="1"/>
  <c r="I330" i="1"/>
  <c r="H330" i="1"/>
  <c r="G330" i="1"/>
  <c r="F330" i="1"/>
  <c r="E330" i="1"/>
  <c r="I326" i="1"/>
  <c r="H326" i="1"/>
  <c r="G326" i="1"/>
  <c r="F326" i="1"/>
  <c r="E326" i="1"/>
  <c r="I322" i="1"/>
  <c r="H322" i="1"/>
  <c r="G322" i="1"/>
  <c r="F322" i="1"/>
  <c r="E322" i="1"/>
  <c r="I318" i="1"/>
  <c r="H318" i="1"/>
  <c r="G318" i="1"/>
  <c r="F318" i="1"/>
  <c r="E318" i="1"/>
  <c r="F314" i="1"/>
  <c r="G314" i="1"/>
  <c r="H314" i="1"/>
  <c r="I314" i="1"/>
  <c r="E314" i="1"/>
  <c r="F287" i="1"/>
  <c r="G287" i="1"/>
  <c r="H287" i="1"/>
  <c r="I287" i="1"/>
  <c r="F289" i="1"/>
  <c r="G289" i="1"/>
  <c r="H289" i="1"/>
  <c r="I289" i="1"/>
  <c r="F292" i="1"/>
  <c r="F291" i="1" s="1"/>
  <c r="G292" i="1"/>
  <c r="G291" i="1" s="1"/>
  <c r="H292" i="1"/>
  <c r="H291" i="1" s="1"/>
  <c r="I292" i="1"/>
  <c r="I291" i="1" s="1"/>
  <c r="F295" i="1"/>
  <c r="G295" i="1"/>
  <c r="H295" i="1"/>
  <c r="I295" i="1"/>
  <c r="F297" i="1"/>
  <c r="G297" i="1"/>
  <c r="H297" i="1"/>
  <c r="I297" i="1"/>
  <c r="F300" i="1"/>
  <c r="F299" i="1" s="1"/>
  <c r="G300" i="1"/>
  <c r="G299" i="1" s="1"/>
  <c r="H300" i="1"/>
  <c r="H299" i="1" s="1"/>
  <c r="I300" i="1"/>
  <c r="I299" i="1" s="1"/>
  <c r="F303" i="1"/>
  <c r="G303" i="1"/>
  <c r="H303" i="1"/>
  <c r="I303" i="1"/>
  <c r="F305" i="1"/>
  <c r="G305" i="1"/>
  <c r="H305" i="1"/>
  <c r="I305" i="1"/>
  <c r="E305" i="1"/>
  <c r="E303" i="1"/>
  <c r="E300" i="1"/>
  <c r="E299" i="1" s="1"/>
  <c r="E297" i="1"/>
  <c r="E295" i="1"/>
  <c r="E292" i="1"/>
  <c r="E291" i="1" s="1"/>
  <c r="E289" i="1"/>
  <c r="E287" i="1"/>
  <c r="F137" i="1"/>
  <c r="G137" i="1"/>
  <c r="H137" i="1"/>
  <c r="I137" i="1"/>
  <c r="F139" i="1"/>
  <c r="G139" i="1"/>
  <c r="H139" i="1"/>
  <c r="I139" i="1"/>
  <c r="F145" i="1"/>
  <c r="F149" i="1"/>
  <c r="G149" i="1"/>
  <c r="H149" i="1"/>
  <c r="I149" i="1"/>
  <c r="F153" i="1"/>
  <c r="F152" i="1" s="1"/>
  <c r="G153" i="1"/>
  <c r="G152" i="1" s="1"/>
  <c r="H153" i="1"/>
  <c r="H152" i="1" s="1"/>
  <c r="I153" i="1"/>
  <c r="I152" i="1" s="1"/>
  <c r="F157" i="1"/>
  <c r="F156" i="1" s="1"/>
  <c r="G157" i="1"/>
  <c r="G156" i="1" s="1"/>
  <c r="H157" i="1"/>
  <c r="H156" i="1" s="1"/>
  <c r="I157" i="1"/>
  <c r="I156" i="1" s="1"/>
  <c r="F161" i="1"/>
  <c r="F160" i="1" s="1"/>
  <c r="G161" i="1"/>
  <c r="G160" i="1" s="1"/>
  <c r="H161" i="1"/>
  <c r="H160" i="1" s="1"/>
  <c r="I161" i="1"/>
  <c r="I160" i="1" s="1"/>
  <c r="E161" i="1"/>
  <c r="E157" i="1"/>
  <c r="E156" i="1" s="1"/>
  <c r="E153" i="1"/>
  <c r="E152" i="1" s="1"/>
  <c r="E149" i="1"/>
  <c r="E145" i="1"/>
  <c r="E137" i="1"/>
  <c r="E139" i="1"/>
  <c r="I128" i="1"/>
  <c r="I127" i="1" s="1"/>
  <c r="H128" i="1"/>
  <c r="H127" i="1" s="1"/>
  <c r="G128" i="1"/>
  <c r="G127" i="1" s="1"/>
  <c r="F128" i="1"/>
  <c r="F127" i="1" s="1"/>
  <c r="E128" i="1"/>
  <c r="E127" i="1" s="1"/>
  <c r="F125" i="1"/>
  <c r="F124" i="1" s="1"/>
  <c r="G125" i="1"/>
  <c r="G124" i="1" s="1"/>
  <c r="H125" i="1"/>
  <c r="H124" i="1" s="1"/>
  <c r="I125" i="1"/>
  <c r="I124" i="1" s="1"/>
  <c r="E125" i="1"/>
  <c r="E124" i="1" s="1"/>
  <c r="F113" i="1"/>
  <c r="G113" i="1"/>
  <c r="H113" i="1"/>
  <c r="I113" i="1"/>
  <c r="E113" i="1"/>
  <c r="F105" i="1"/>
  <c r="E105" i="1"/>
  <c r="F86" i="1"/>
  <c r="H86" i="1"/>
  <c r="I86" i="1"/>
  <c r="E86" i="1"/>
  <c r="F49" i="1"/>
  <c r="E49" i="1"/>
  <c r="F20" i="1"/>
  <c r="G20" i="1"/>
  <c r="H20" i="1"/>
  <c r="I20" i="1"/>
  <c r="I94" i="1" s="1"/>
  <c r="E20" i="1"/>
  <c r="E94" i="1" s="1"/>
  <c r="H94" i="1" l="1"/>
  <c r="H92" i="1" s="1"/>
  <c r="H91" i="1" s="1"/>
  <c r="I92" i="1"/>
  <c r="I91" i="1" s="1"/>
  <c r="I136" i="1"/>
  <c r="F286" i="1"/>
  <c r="G286" i="1"/>
  <c r="G136" i="1"/>
  <c r="G294" i="1"/>
  <c r="E294" i="1"/>
  <c r="I294" i="1"/>
  <c r="H302" i="1"/>
  <c r="H294" i="1"/>
  <c r="F294" i="1"/>
  <c r="I302" i="1"/>
  <c r="F302" i="1"/>
  <c r="I286" i="1"/>
  <c r="H286" i="1"/>
  <c r="G302" i="1"/>
  <c r="G285" i="1" s="1"/>
  <c r="G284" i="1" s="1"/>
  <c r="E302" i="1"/>
  <c r="E286" i="1"/>
  <c r="F144" i="1"/>
  <c r="E136" i="1"/>
  <c r="F136" i="1"/>
  <c r="I144" i="1"/>
  <c r="H144" i="1"/>
  <c r="H136" i="1"/>
  <c r="G144" i="1"/>
  <c r="E160" i="1"/>
  <c r="E144" i="1"/>
  <c r="I7" i="1"/>
  <c r="H7" i="1"/>
  <c r="H99" i="1" s="1"/>
  <c r="F285" i="1" l="1"/>
  <c r="F284" i="1" s="1"/>
  <c r="H285" i="1"/>
  <c r="H284" i="1" s="1"/>
  <c r="I285" i="1"/>
  <c r="I284" i="1" s="1"/>
  <c r="E285" i="1"/>
  <c r="E284" i="1" s="1"/>
  <c r="F135" i="1"/>
  <c r="F134" i="1" s="1"/>
  <c r="E135" i="1"/>
  <c r="E134" i="1" s="1"/>
  <c r="H135" i="1"/>
  <c r="H134" i="1" s="1"/>
  <c r="I135" i="1"/>
  <c r="I134" i="1" s="1"/>
  <c r="G135" i="1"/>
  <c r="G134" i="1" s="1"/>
  <c r="I10" i="1"/>
  <c r="I102" i="1" s="1"/>
  <c r="I13" i="1" l="1"/>
  <c r="I28" i="1" s="1"/>
  <c r="I105" i="1"/>
  <c r="H10" i="1"/>
  <c r="H102" i="1" s="1"/>
  <c r="H105" i="1" s="1"/>
  <c r="G10" i="1"/>
  <c r="G102" i="1" s="1"/>
  <c r="E10" i="1"/>
  <c r="F7" i="1"/>
  <c r="G7" i="1"/>
  <c r="G99" i="1" s="1"/>
  <c r="E7" i="1"/>
  <c r="G105" i="1" l="1"/>
  <c r="H13" i="1"/>
  <c r="H28" i="1" s="1"/>
  <c r="G13" i="1"/>
  <c r="G28" i="1" s="1"/>
  <c r="E13" i="1"/>
  <c r="E28" i="1" s="1"/>
  <c r="F10" i="1"/>
  <c r="F13" i="1" s="1"/>
  <c r="F28" i="1" s="1"/>
</calcChain>
</file>

<file path=xl/sharedStrings.xml><?xml version="1.0" encoding="utf-8"?>
<sst xmlns="http://schemas.openxmlformats.org/spreadsheetml/2006/main" count="407" uniqueCount="127">
  <si>
    <t>PRIHODI/RASHODI TEKUĆA GODINA</t>
  </si>
  <si>
    <t>Izvršenje 2021</t>
  </si>
  <si>
    <t>Plan proračuna 2022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</si>
  <si>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</si>
  <si>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</si>
  <si>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</si>
  <si>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</si>
  <si>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</si>
  <si>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</si>
  <si>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 - VIŠAK/MANJAK</t>
  </si>
  <si>
    <t>Pomoći</t>
  </si>
  <si>
    <t>Rezultat poslovanja</t>
  </si>
  <si>
    <t>Materijalni rashodi</t>
  </si>
  <si>
    <t>Naziv izvora financiranja</t>
  </si>
  <si>
    <t>RASHODI</t>
  </si>
  <si>
    <t>Prihodi za posebne namjene</t>
  </si>
  <si>
    <t>Ukupni prihodi</t>
  </si>
  <si>
    <t>Ukupni rashodi</t>
  </si>
  <si>
    <t>Rashodi za zaposlene</t>
  </si>
  <si>
    <t>Financijski rashodi</t>
  </si>
  <si>
    <t>Rashodi za nabavu proizvedene dugotrajne imovine</t>
  </si>
  <si>
    <t>A) SAŽETAK RAČUNA PRIHODA I RASHODA</t>
  </si>
  <si>
    <t>Prijedlog plana za 2023.</t>
  </si>
  <si>
    <t>Procjena za 2024.</t>
  </si>
  <si>
    <t>Procjena za 2025.</t>
  </si>
  <si>
    <t>B) SAŽETAK RAČUNA FINANCIRANJA</t>
  </si>
  <si>
    <t>RAČUN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</si>
  <si>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</si>
  <si>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</si>
  <si>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</si>
  <si>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</si>
  <si>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VIŠKOVI/MANJKOVI</t>
  </si>
  <si>
    <t>UKUPAN DONOS VIŠKA/MANJKA IZ PRETHODNE(IH) GODINA</t>
  </si>
  <si>
    <t>VIŠAK/MANJAK IZ PRETHODNE(IH) GODINA KOJI ĆE SE RASPOREDITI/POKRITI</t>
  </si>
  <si>
    <t>VIŠAK/MANJAK IZ PRETHODNE(IH) GODINA + NETO FINANCIRANJE + PRENESENI REZULTAT</t>
  </si>
  <si>
    <t>I. OPĆI DIO</t>
  </si>
  <si>
    <t>A) RAČUN PRIHODA I RASHODA</t>
  </si>
  <si>
    <t>Razred</t>
  </si>
  <si>
    <t>Skupina</t>
  </si>
  <si>
    <t>Izvor</t>
  </si>
  <si>
    <t>Naziv</t>
  </si>
  <si>
    <t>Pomoći iz inozemstva i od subjekata unutar općeg proračuna</t>
  </si>
  <si>
    <t>Ostale pomoći</t>
  </si>
  <si>
    <t>Prihodi od upravnih i administrativnih pristojbi, pristojbi po posebnim propisima i naknada</t>
  </si>
  <si>
    <t>Prihodi iz nadležnog proračuna i od HZZO-a temeljem ugovornih obveza</t>
  </si>
  <si>
    <t>Opći prihodi i primici</t>
  </si>
  <si>
    <t>Prihodi od prodaje nefinancijske imovine</t>
  </si>
  <si>
    <t>Prihodi od prodaje proizvedene dugotrajne imovine</t>
  </si>
  <si>
    <t>Prihodi od nefinancijske imovine i naknade šteta s osnova osiguranja</t>
  </si>
  <si>
    <t>UKUPNI PRIHODI</t>
  </si>
  <si>
    <t>Prihodi poslovanja</t>
  </si>
  <si>
    <t>Rashodni poslovanja</t>
  </si>
  <si>
    <t>Vlastiti prihodi</t>
  </si>
  <si>
    <t>Vlastiti prihodi - višak</t>
  </si>
  <si>
    <t>Donacije</t>
  </si>
  <si>
    <t>Rashodi za nabavu nefinancijske imovine</t>
  </si>
  <si>
    <t>Rashodi za nabavu neproizvedene dugotrajne imovine</t>
  </si>
  <si>
    <t>Prihodi za posebne namjene - višak</t>
  </si>
  <si>
    <t>Prihodi od nefinancijske imovine i naknade štete s osnove osiguranja</t>
  </si>
  <si>
    <t>Namjenski primici</t>
  </si>
  <si>
    <t>UKUPNI RASHODI</t>
  </si>
  <si>
    <t>REKAPITULACIJA RAČUNA PRIHODA I RASHODA</t>
  </si>
  <si>
    <t>A.</t>
  </si>
  <si>
    <t>Ukupni tekući prihodi</t>
  </si>
  <si>
    <t>B.</t>
  </si>
  <si>
    <t>Višak korišten za rashode tekućih godina</t>
  </si>
  <si>
    <t>Ukupno</t>
  </si>
  <si>
    <t>C.</t>
  </si>
  <si>
    <t>D.</t>
  </si>
  <si>
    <t>Ukupni tekući rashodi</t>
  </si>
  <si>
    <t>Manjak pokriven tekućim prihodima</t>
  </si>
  <si>
    <t>E.</t>
  </si>
  <si>
    <t>Razlika - financiranje</t>
  </si>
  <si>
    <t>RASHODI PREMA FUNKCIJSKOJ KLASIFIKACIJI</t>
  </si>
  <si>
    <t>BROJČANA OZNAKA I NAZIV</t>
  </si>
  <si>
    <t>091 Predškolsko i osnovno obrazovanje</t>
  </si>
  <si>
    <t>096 Dodatne usluge u obrazovanju</t>
  </si>
  <si>
    <t>B) RAČUN FINANCIRANJA</t>
  </si>
  <si>
    <t>PREMA IZVORIMA FINANCIRANJA I EKONOSMKOJ KLASIFIKACIJI</t>
  </si>
  <si>
    <t>Primici od financijske imovine i zaduživanja</t>
  </si>
  <si>
    <t>Primici od zaduživanja</t>
  </si>
  <si>
    <t>Namjenski primici od zaduživanja</t>
  </si>
  <si>
    <t>Izdaci za financijsku imovinu i otplate zajmova</t>
  </si>
  <si>
    <t>Izdaci za otplatu glavnice primljenih kredita i zajmova</t>
  </si>
  <si>
    <t>II. POSEBNI DIO</t>
  </si>
  <si>
    <t>Manjak poslovanja</t>
  </si>
  <si>
    <t>Rashodi poslovanja</t>
  </si>
  <si>
    <t>Prihodi od prodaje nefinancijske imovine i nadoknade šteta s osnova osiguranja</t>
  </si>
  <si>
    <t xml:space="preserve">Prihodi za posebne namjene </t>
  </si>
  <si>
    <t>KONTROLNA TABLICA</t>
  </si>
  <si>
    <t>Oznaka IF</t>
  </si>
  <si>
    <t>1.</t>
  </si>
  <si>
    <t>PIHODI</t>
  </si>
  <si>
    <t>MANJAK FINANCIRAN IZ TEKUĆIH PRIHODA</t>
  </si>
  <si>
    <t>3.</t>
  </si>
  <si>
    <t>4.</t>
  </si>
  <si>
    <t>RAZLIKA</t>
  </si>
  <si>
    <t>5.</t>
  </si>
  <si>
    <t xml:space="preserve">6. </t>
  </si>
  <si>
    <t>7.</t>
  </si>
  <si>
    <t>Prihodi od nefinancijske imovine i nadoknade štete s osnova osiguranja</t>
  </si>
  <si>
    <t>8.</t>
  </si>
  <si>
    <t>PRIMICI</t>
  </si>
  <si>
    <t>IZDACI</t>
  </si>
  <si>
    <t>MANJAK POKRIVEN TEKUĆIM PRIHODIMA</t>
  </si>
  <si>
    <t>Ukupno primici</t>
  </si>
  <si>
    <t>Ukupno izdaci</t>
  </si>
  <si>
    <t>Ostale pomoći - nenadležni proračun</t>
  </si>
  <si>
    <t>Donacije - EU projekti</t>
  </si>
  <si>
    <t>Sufinanciranje roditelja</t>
  </si>
  <si>
    <t>Pomoći - nenadležni proračun</t>
  </si>
  <si>
    <t>Pomoći - MZO</t>
  </si>
  <si>
    <t>REDOVAN PROGRAM VRTIĆA</t>
  </si>
  <si>
    <t>ORIOVAC</t>
  </si>
  <si>
    <t>PREDŠKOLA</t>
  </si>
  <si>
    <t>Pomoći MZO</t>
  </si>
  <si>
    <t>STUPNIK</t>
  </si>
  <si>
    <t>REDOVNI PROGRAM VRTIĆA</t>
  </si>
  <si>
    <t>Pomoći nenadležni proračun</t>
  </si>
  <si>
    <t>OSTALE OPĆINE (Bebrina, Donji Andrijevci)</t>
  </si>
  <si>
    <t>Vlastiti izvori</t>
  </si>
  <si>
    <t>Manjak prihoda poslovanja</t>
  </si>
  <si>
    <t>REBALANS FINANCIJSKOG PLANA PRORAČUNSKOG KORISNIKA JEDINICE LOKALNE I PODRUČNE (REGIONALNE)</t>
  </si>
  <si>
    <t>SAMOUPRAVE ZA 2023.</t>
  </si>
  <si>
    <t>Financijski plan za 2023.</t>
  </si>
  <si>
    <t>Rebalans financijskog plana 2023</t>
  </si>
  <si>
    <t xml:space="preserve">razlika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</si>
</sst>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0" xfId="0" applyFont="1" applyBorder="1"/>
    <xf numFmtId="4" fontId="2" fillId="0" borderId="0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0" fontId="1" fillId="0" borderId="0" xfId="0" applyFont="1"/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1" fillId="0" borderId="3" xfId="0" applyFont="1" applyBorder="1"/>
    <xf numFmtId="0" fontId="2" fillId="3" borderId="3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/>
    <xf numFmtId="0" fontId="1" fillId="2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0" fontId="2" fillId="0" borderId="0" xfId="0" applyFont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wrapText="1"/>
    </xf>
    <xf numFmtId="0" fontId="1" fillId="0" borderId="0" xfId="0" applyFont="1" applyFill="1" applyAlignme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4" fontId="2" fillId="3" borderId="1" xfId="0" applyNumberFormat="1" applyFont="1" applyFill="1" applyBorder="1" applyAlignment="1">
      <alignment wrapText="1"/>
    </xf>
    <xf numFmtId="0" fontId="2" fillId="3" borderId="0" xfId="0" applyFont="1" applyFill="1"/>
    <xf numFmtId="4" fontId="1" fillId="3" borderId="1" xfId="0" applyNumberFormat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4" fontId="2" fillId="4" borderId="1" xfId="0" applyNumberFormat="1" applyFont="1" applyFill="1" applyBorder="1"/>
    <xf numFmtId="0" fontId="1" fillId="4" borderId="1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wrapText="1"/>
    </xf>
    <xf numFmtId="4" fontId="1" fillId="4" borderId="1" xfId="0" applyNumberFormat="1" applyFont="1" applyFill="1" applyBorder="1"/>
    <xf numFmtId="0" fontId="2" fillId="4" borderId="3" xfId="0" applyFont="1" applyFill="1" applyBorder="1"/>
    <xf numFmtId="0" fontId="2" fillId="0" borderId="4" xfId="0" applyFont="1" applyBorder="1"/>
    <xf numFmtId="0" fontId="1" fillId="0" borderId="0" xfId="0" applyFont="1" applyBorder="1" applyAlignment="1">
      <alignment horizontal="center"/>
    </xf>
    <xf numFmtId="17" fontId="2" fillId="0" borderId="0" xfId="0" applyNumberFormat="1" applyFont="1"/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5"/>
  <sheetViews>
    <sheetView tabSelected="1" zoomScaleNormal="100" workbookViewId="0">
      <selection activeCell="I27" sqref="I27"/>
    </sheetView>
  </sheetViews>
  <sheetFormatPr defaultColWidth="8.85546875" defaultRowHeight="12" x14ac:dyDescent="0.2"/>
  <cols>
    <col min="1" max="1" width="5.42578125" style="5" customWidth="1"/>
    <col min="2" max="2" width="5.5703125" style="5" customWidth="1"/>
    <col min="3" max="3" width="5" style="5" customWidth="1"/>
    <col min="4" max="4" width="45.140625" style="5" customWidth="1"/>
    <col min="5" max="5" width="15.28515625" style="5" hidden="1" customWidth="1"/>
    <col min="6" max="6" width="14.140625" style="5" hidden="1" customWidth="1"/>
    <col min="7" max="7" width="14.5703125" style="5" customWidth="1"/>
    <col min="8" max="8" width="15.140625" style="5" customWidth="1"/>
    <col min="9" max="9" width="16.42578125" style="5" customWidth="1"/>
    <col min="10" max="16384" width="8.85546875" style="5"/>
  </cols>
  <sheetData>
    <row r="1" spans="1:9" x14ac:dyDescent="0.2">
      <c r="A1" s="20"/>
      <c r="B1" s="20"/>
      <c r="C1" s="20"/>
      <c r="D1" s="21" t="s">
        <v>122</v>
      </c>
      <c r="E1" s="22"/>
      <c r="F1" s="22"/>
      <c r="G1" s="20"/>
      <c r="H1" s="20"/>
      <c r="I1" s="20"/>
    </row>
    <row r="2" spans="1:9" ht="16.899999999999999" customHeight="1" x14ac:dyDescent="0.2">
      <c r="A2" s="20"/>
      <c r="B2" s="20"/>
      <c r="C2" s="20"/>
      <c r="D2" s="21" t="s">
        <v>123</v>
      </c>
      <c r="E2" s="23"/>
      <c r="F2" s="20"/>
      <c r="G2" s="20"/>
      <c r="H2" s="20"/>
      <c r="I2" s="20"/>
    </row>
    <row r="3" spans="1:9" s="24" customFormat="1" ht="16.899999999999999" customHeight="1" x14ac:dyDescent="0.2">
      <c r="C3" s="25"/>
      <c r="D3" s="26"/>
      <c r="E3" s="26"/>
    </row>
    <row r="4" spans="1:9" x14ac:dyDescent="0.2">
      <c r="A4" s="20"/>
      <c r="B4" s="20"/>
      <c r="C4" s="20"/>
      <c r="D4" s="21" t="s">
        <v>21</v>
      </c>
      <c r="E4" s="22"/>
      <c r="F4" s="22"/>
      <c r="G4" s="20"/>
      <c r="H4" s="20"/>
      <c r="I4" s="20"/>
    </row>
    <row r="5" spans="1:9" ht="10.15" customHeight="1" x14ac:dyDescent="0.2"/>
    <row r="6" spans="1:9" ht="27" customHeight="1" x14ac:dyDescent="0.2">
      <c r="D6" s="9" t="s">
        <v>0</v>
      </c>
      <c r="E6" s="1" t="s">
        <v>1</v>
      </c>
      <c r="F6" s="1" t="s">
        <v>2</v>
      </c>
      <c r="G6" s="1" t="s">
        <v>124</v>
      </c>
      <c r="H6" s="1" t="s">
        <v>126</v>
      </c>
      <c r="I6" s="1" t="s">
        <v>125</v>
      </c>
    </row>
    <row r="7" spans="1:9" x14ac:dyDescent="0.2">
      <c r="D7" s="9" t="s">
        <v>3</v>
      </c>
      <c r="E7" s="10">
        <f>SUM(E8:E9)</f>
        <v>0</v>
      </c>
      <c r="F7" s="10">
        <f t="shared" ref="F7:G7" si="0">SUM(F8:F9)</f>
        <v>0</v>
      </c>
      <c r="G7" s="10">
        <f t="shared" si="0"/>
        <v>614412.11228349584</v>
      </c>
      <c r="H7" s="10">
        <f t="shared" ref="H7" si="1">SUM(H8:H9)</f>
        <v>-46678.882283495856</v>
      </c>
      <c r="I7" s="10">
        <f t="shared" ref="I7" si="2">SUM(I8:I9)</f>
        <v>567733.23</v>
      </c>
    </row>
    <row r="8" spans="1:9" x14ac:dyDescent="0.2">
      <c r="D8" s="2" t="s">
        <v>4</v>
      </c>
      <c r="E8" s="4"/>
      <c r="F8" s="4"/>
      <c r="G8" s="4">
        <f>(4323499.52+305788.54)/7.5345</f>
        <v>614412.11228349584</v>
      </c>
      <c r="H8" s="4">
        <f>I8-G8</f>
        <v>-46678.882283495856</v>
      </c>
      <c r="I8" s="4">
        <f>I49</f>
        <v>567733.23</v>
      </c>
    </row>
    <row r="9" spans="1:9" x14ac:dyDescent="0.2">
      <c r="D9" s="2" t="s">
        <v>5</v>
      </c>
      <c r="E9" s="4"/>
      <c r="F9" s="4"/>
      <c r="G9" s="4">
        <v>0</v>
      </c>
      <c r="H9" s="4">
        <f>I9-G9</f>
        <v>0</v>
      </c>
      <c r="I9" s="4">
        <v>0</v>
      </c>
    </row>
    <row r="10" spans="1:9" x14ac:dyDescent="0.2">
      <c r="D10" s="9" t="s">
        <v>6</v>
      </c>
      <c r="E10" s="10">
        <f>SUM(E11:E12)</f>
        <v>0</v>
      </c>
      <c r="F10" s="10">
        <f t="shared" ref="F10:G10" si="3">SUM(F11:F12)</f>
        <v>0</v>
      </c>
      <c r="G10" s="10">
        <f t="shared" si="3"/>
        <v>573826.99847368756</v>
      </c>
      <c r="H10" s="10">
        <f t="shared" ref="H10" si="4">SUM(H11:H12)</f>
        <v>-27515.208473687631</v>
      </c>
      <c r="I10" s="10">
        <f t="shared" ref="I10" si="5">SUM(I11:I12)</f>
        <v>546311.79</v>
      </c>
    </row>
    <row r="11" spans="1:9" x14ac:dyDescent="0.2">
      <c r="D11" s="2" t="s">
        <v>7</v>
      </c>
      <c r="E11" s="4"/>
      <c r="F11" s="4"/>
      <c r="G11" s="4">
        <f>4288499.52/7.5345</f>
        <v>569181.70017917571</v>
      </c>
      <c r="H11" s="4">
        <f t="shared" ref="H11:H12" si="6">I11-G11</f>
        <v>-23966.090179175721</v>
      </c>
      <c r="I11" s="4">
        <f>I55</f>
        <v>545215.61</v>
      </c>
    </row>
    <row r="12" spans="1:9" x14ac:dyDescent="0.2">
      <c r="D12" s="2" t="s">
        <v>8</v>
      </c>
      <c r="E12" s="4"/>
      <c r="F12" s="4"/>
      <c r="G12" s="4">
        <f>35000/7.5345</f>
        <v>4645.298294511912</v>
      </c>
      <c r="H12" s="4">
        <f t="shared" si="6"/>
        <v>-3549.1182945119117</v>
      </c>
      <c r="I12" s="4">
        <f>I71</f>
        <v>1096.18</v>
      </c>
    </row>
    <row r="13" spans="1:9" x14ac:dyDescent="0.2">
      <c r="D13" s="9" t="s">
        <v>9</v>
      </c>
      <c r="E13" s="10">
        <f>E7-E10</f>
        <v>0</v>
      </c>
      <c r="F13" s="10">
        <f t="shared" ref="F13:G13" si="7">F7-F10</f>
        <v>0</v>
      </c>
      <c r="G13" s="10">
        <f t="shared" si="7"/>
        <v>40585.113809808274</v>
      </c>
      <c r="H13" s="10">
        <f t="shared" ref="H13" si="8">H7-H10</f>
        <v>-19163.673809808224</v>
      </c>
      <c r="I13" s="10">
        <f t="shared" ref="I13" si="9">I7-I10</f>
        <v>21421.439999999944</v>
      </c>
    </row>
    <row r="15" spans="1:9" x14ac:dyDescent="0.2">
      <c r="A15" s="20"/>
      <c r="B15" s="20"/>
      <c r="C15" s="20"/>
      <c r="D15" s="22" t="s">
        <v>25</v>
      </c>
      <c r="E15" s="22"/>
      <c r="F15" s="22"/>
      <c r="G15" s="20"/>
      <c r="H15" s="20"/>
      <c r="I15" s="20"/>
    </row>
    <row r="16" spans="1:9" ht="10.15" customHeight="1" x14ac:dyDescent="0.2"/>
    <row r="17" spans="1:9" ht="27" customHeight="1" x14ac:dyDescent="0.2">
      <c r="D17" s="9" t="s">
        <v>26</v>
      </c>
      <c r="E17" s="1" t="s">
        <v>1</v>
      </c>
      <c r="F17" s="1" t="s">
        <v>2</v>
      </c>
      <c r="G17" s="1" t="s">
        <v>124</v>
      </c>
      <c r="H17" s="1" t="s">
        <v>126</v>
      </c>
      <c r="I17" s="1" t="s">
        <v>125</v>
      </c>
    </row>
    <row r="18" spans="1:9" x14ac:dyDescent="0.2">
      <c r="D18" s="2" t="s">
        <v>27</v>
      </c>
      <c r="E18" s="4"/>
      <c r="F18" s="4"/>
      <c r="G18" s="4">
        <v>0</v>
      </c>
      <c r="H18" s="4">
        <f t="shared" ref="H18:H19" si="10">I18-G18</f>
        <v>0</v>
      </c>
      <c r="I18" s="4">
        <v>0</v>
      </c>
    </row>
    <row r="19" spans="1:9" x14ac:dyDescent="0.2">
      <c r="D19" s="2" t="s">
        <v>28</v>
      </c>
      <c r="E19" s="4"/>
      <c r="F19" s="4"/>
      <c r="G19" s="4">
        <v>0</v>
      </c>
      <c r="H19" s="4">
        <f t="shared" si="10"/>
        <v>0</v>
      </c>
      <c r="I19" s="4">
        <v>0</v>
      </c>
    </row>
    <row r="20" spans="1:9" x14ac:dyDescent="0.2">
      <c r="D20" s="9" t="s">
        <v>29</v>
      </c>
      <c r="E20" s="10">
        <f>E18-E19</f>
        <v>0</v>
      </c>
      <c r="F20" s="10">
        <f t="shared" ref="F20:I20" si="11">F18-F19</f>
        <v>0</v>
      </c>
      <c r="G20" s="10">
        <f t="shared" si="11"/>
        <v>0</v>
      </c>
      <c r="H20" s="10">
        <f t="shared" si="11"/>
        <v>0</v>
      </c>
      <c r="I20" s="10">
        <f t="shared" si="11"/>
        <v>0</v>
      </c>
    </row>
    <row r="22" spans="1:9" x14ac:dyDescent="0.2">
      <c r="A22" s="20"/>
      <c r="B22" s="20"/>
      <c r="C22" s="20"/>
      <c r="D22" s="22" t="s">
        <v>30</v>
      </c>
      <c r="E22" s="22"/>
      <c r="F22" s="22"/>
      <c r="G22" s="20"/>
      <c r="H22" s="20"/>
      <c r="I22" s="20"/>
    </row>
    <row r="23" spans="1:9" ht="10.15" customHeight="1" x14ac:dyDescent="0.2"/>
    <row r="24" spans="1:9" ht="27" customHeight="1" x14ac:dyDescent="0.2">
      <c r="D24" s="9" t="s">
        <v>31</v>
      </c>
      <c r="E24" s="1" t="s">
        <v>1</v>
      </c>
      <c r="F24" s="1" t="s">
        <v>2</v>
      </c>
      <c r="G24" s="1" t="s">
        <v>124</v>
      </c>
      <c r="H24" s="1" t="s">
        <v>126</v>
      </c>
      <c r="I24" s="1" t="s">
        <v>125</v>
      </c>
    </row>
    <row r="25" spans="1:9" ht="24" x14ac:dyDescent="0.2">
      <c r="D25" s="3" t="s">
        <v>32</v>
      </c>
      <c r="E25" s="4"/>
      <c r="F25" s="4"/>
      <c r="G25" s="4">
        <f>-305788.54/7.5345</f>
        <v>-40585.113809808208</v>
      </c>
      <c r="H25" s="4">
        <v>0</v>
      </c>
      <c r="I25" s="4">
        <v>-66773.88</v>
      </c>
    </row>
    <row r="26" spans="1:9" ht="24" x14ac:dyDescent="0.2">
      <c r="D26" s="1" t="s">
        <v>33</v>
      </c>
      <c r="E26" s="10"/>
      <c r="F26" s="10"/>
      <c r="G26" s="10">
        <f>-305788.54/7.5345</f>
        <v>-40585.113809808208</v>
      </c>
      <c r="H26" s="10">
        <v>0</v>
      </c>
      <c r="I26" s="10">
        <v>-21421.439999999999</v>
      </c>
    </row>
    <row r="28" spans="1:9" ht="24" x14ac:dyDescent="0.2">
      <c r="D28" s="1" t="s">
        <v>34</v>
      </c>
      <c r="E28" s="10">
        <f>E26+E20+E13</f>
        <v>0</v>
      </c>
      <c r="F28" s="10">
        <f t="shared" ref="F28" si="12">F26+F20+F13</f>
        <v>0</v>
      </c>
      <c r="G28" s="10">
        <f>G26+G20+G13</f>
        <v>6.5483618527650833E-11</v>
      </c>
      <c r="H28" s="10">
        <f>H26+H20+H13</f>
        <v>-19163.673809808224</v>
      </c>
      <c r="I28" s="10">
        <f>I26+I20+I13</f>
        <v>-5.4569682106375694E-11</v>
      </c>
    </row>
    <row r="29" spans="1:9" x14ac:dyDescent="0.2">
      <c r="D29" s="27"/>
      <c r="E29" s="28"/>
      <c r="F29" s="28"/>
      <c r="G29" s="28"/>
      <c r="H29" s="28"/>
      <c r="I29" s="28"/>
    </row>
    <row r="30" spans="1:9" x14ac:dyDescent="0.2">
      <c r="D30" s="29"/>
      <c r="E30" s="8"/>
      <c r="F30" s="8"/>
      <c r="G30" s="8"/>
      <c r="H30" s="8"/>
      <c r="I30" s="8"/>
    </row>
    <row r="31" spans="1:9" x14ac:dyDescent="0.2">
      <c r="A31" s="20"/>
      <c r="B31" s="20"/>
      <c r="C31" s="20"/>
      <c r="D31" s="22" t="s">
        <v>35</v>
      </c>
      <c r="E31" s="22"/>
      <c r="F31" s="22"/>
      <c r="G31" s="20"/>
      <c r="H31" s="20"/>
      <c r="I31" s="20"/>
    </row>
    <row r="32" spans="1:9" ht="19.899999999999999" customHeight="1" x14ac:dyDescent="0.2">
      <c r="A32" s="20"/>
      <c r="B32" s="20"/>
      <c r="C32" s="20"/>
      <c r="D32" s="30" t="s">
        <v>36</v>
      </c>
      <c r="E32" s="31"/>
      <c r="F32" s="32"/>
      <c r="G32" s="20"/>
      <c r="H32" s="20"/>
      <c r="I32" s="20"/>
    </row>
    <row r="33" spans="1:10" s="24" customFormat="1" ht="15" customHeight="1" x14ac:dyDescent="0.2">
      <c r="C33" s="26"/>
      <c r="D33" s="26"/>
      <c r="E33" s="26"/>
    </row>
    <row r="34" spans="1:10" x14ac:dyDescent="0.2">
      <c r="A34" s="20"/>
      <c r="B34" s="20"/>
      <c r="C34" s="20"/>
      <c r="D34" s="22" t="s">
        <v>4</v>
      </c>
      <c r="E34" s="22"/>
      <c r="F34" s="22"/>
      <c r="G34" s="22"/>
      <c r="H34" s="20"/>
      <c r="I34" s="20"/>
    </row>
    <row r="35" spans="1:10" ht="14.45" customHeight="1" x14ac:dyDescent="0.2"/>
    <row r="36" spans="1:10" ht="24" x14ac:dyDescent="0.2">
      <c r="A36" s="1" t="s">
        <v>37</v>
      </c>
      <c r="B36" s="1" t="s">
        <v>38</v>
      </c>
      <c r="C36" s="1" t="s">
        <v>39</v>
      </c>
      <c r="D36" s="1" t="s">
        <v>40</v>
      </c>
      <c r="E36" s="1" t="s">
        <v>1</v>
      </c>
      <c r="F36" s="1" t="s">
        <v>2</v>
      </c>
      <c r="G36" s="1" t="s">
        <v>124</v>
      </c>
      <c r="H36" s="1" t="s">
        <v>126</v>
      </c>
      <c r="I36" s="1" t="s">
        <v>125</v>
      </c>
    </row>
    <row r="37" spans="1:10" x14ac:dyDescent="0.2">
      <c r="A37" s="9">
        <v>6</v>
      </c>
      <c r="B37" s="9"/>
      <c r="C37" s="9"/>
      <c r="D37" s="9" t="s">
        <v>50</v>
      </c>
      <c r="E37" s="9"/>
      <c r="F37" s="9"/>
      <c r="G37" s="9"/>
      <c r="H37" s="9"/>
      <c r="I37" s="9"/>
    </row>
    <row r="38" spans="1:10" ht="24" x14ac:dyDescent="0.2">
      <c r="A38" s="2"/>
      <c r="B38" s="2">
        <v>63</v>
      </c>
      <c r="C38" s="2"/>
      <c r="D38" s="3" t="s">
        <v>41</v>
      </c>
      <c r="E38" s="4"/>
      <c r="F38" s="4"/>
      <c r="G38" s="4">
        <f>SUM(G39:G40)</f>
        <v>164361.65522136757</v>
      </c>
      <c r="H38" s="4">
        <f t="shared" ref="H38:I38" si="13">SUM(H39:H40)</f>
        <v>24217.184778632443</v>
      </c>
      <c r="I38" s="4">
        <f t="shared" si="13"/>
        <v>188578.84000000003</v>
      </c>
    </row>
    <row r="39" spans="1:10" x14ac:dyDescent="0.2">
      <c r="A39" s="9"/>
      <c r="B39" s="9"/>
      <c r="C39" s="9">
        <v>52</v>
      </c>
      <c r="D39" s="1" t="s">
        <v>107</v>
      </c>
      <c r="E39" s="10"/>
      <c r="F39" s="10"/>
      <c r="G39" s="10">
        <f>830366.831265394/7.5345</f>
        <v>110208.617859897</v>
      </c>
      <c r="H39" s="10">
        <f t="shared" ref="H39:H45" si="14">I39-G39</f>
        <v>3122.0021401030099</v>
      </c>
      <c r="I39" s="10">
        <v>113330.62000000001</v>
      </c>
    </row>
    <row r="40" spans="1:10" x14ac:dyDescent="0.2">
      <c r="A40" s="9"/>
      <c r="B40" s="9"/>
      <c r="C40" s="9">
        <v>61</v>
      </c>
      <c r="D40" s="1" t="s">
        <v>108</v>
      </c>
      <c r="E40" s="10"/>
      <c r="F40" s="10"/>
      <c r="G40" s="10">
        <f>408016.06/7.5345</f>
        <v>54153.037361470568</v>
      </c>
      <c r="H40" s="10">
        <f t="shared" si="14"/>
        <v>21095.182638529433</v>
      </c>
      <c r="I40" s="10">
        <v>75248.22</v>
      </c>
    </row>
    <row r="41" spans="1:10" ht="24" x14ac:dyDescent="0.2">
      <c r="A41" s="2"/>
      <c r="B41" s="2">
        <v>65</v>
      </c>
      <c r="D41" s="3" t="s">
        <v>43</v>
      </c>
      <c r="E41" s="4"/>
      <c r="F41" s="4"/>
      <c r="G41" s="4">
        <f>SUM(G42:G43)</f>
        <v>150553.2510451921</v>
      </c>
      <c r="H41" s="4">
        <f t="shared" ref="H41:I41" si="15">SUM(H42:H43)</f>
        <v>-44501.711045192118</v>
      </c>
      <c r="I41" s="4">
        <f t="shared" si="15"/>
        <v>106051.54</v>
      </c>
      <c r="J41" s="12"/>
    </row>
    <row r="42" spans="1:10" x14ac:dyDescent="0.2">
      <c r="A42" s="9"/>
      <c r="B42" s="9"/>
      <c r="C42" s="9">
        <v>43</v>
      </c>
      <c r="D42" s="1" t="s">
        <v>109</v>
      </c>
      <c r="E42" s="10"/>
      <c r="F42" s="10"/>
      <c r="G42" s="10">
        <f>(1051662.97+67320.5)/7.5345</f>
        <v>148514.62870794346</v>
      </c>
      <c r="H42" s="10">
        <f t="shared" si="14"/>
        <v>-42463.088707943461</v>
      </c>
      <c r="I42" s="10">
        <f>106042.06+9.48</f>
        <v>106051.54</v>
      </c>
    </row>
    <row r="43" spans="1:10" x14ac:dyDescent="0.2">
      <c r="A43" s="9"/>
      <c r="B43" s="9"/>
      <c r="C43" s="9">
        <v>41</v>
      </c>
      <c r="D43" s="1" t="s">
        <v>15</v>
      </c>
      <c r="E43" s="10"/>
      <c r="F43" s="10"/>
      <c r="G43" s="10">
        <f>15360/7.5345</f>
        <v>2038.6223372486561</v>
      </c>
      <c r="H43" s="10">
        <f t="shared" si="14"/>
        <v>-2038.6223372486561</v>
      </c>
      <c r="I43" s="10">
        <v>0</v>
      </c>
    </row>
    <row r="44" spans="1:10" ht="24" x14ac:dyDescent="0.2">
      <c r="A44" s="2"/>
      <c r="B44" s="2">
        <v>67</v>
      </c>
      <c r="C44" s="2"/>
      <c r="D44" s="3" t="s">
        <v>44</v>
      </c>
      <c r="E44" s="4"/>
      <c r="F44" s="4"/>
      <c r="G44" s="4">
        <f>SUM(G45)</f>
        <v>277782.59605813259</v>
      </c>
      <c r="H44" s="4">
        <f t="shared" ref="H44:I44" si="16">SUM(H45)</f>
        <v>-4679.7460581325577</v>
      </c>
      <c r="I44" s="4">
        <f t="shared" si="16"/>
        <v>273102.85000000003</v>
      </c>
    </row>
    <row r="45" spans="1:10" x14ac:dyDescent="0.2">
      <c r="A45" s="9"/>
      <c r="B45" s="9"/>
      <c r="C45" s="9">
        <v>11</v>
      </c>
      <c r="D45" s="1" t="s">
        <v>45</v>
      </c>
      <c r="E45" s="10"/>
      <c r="F45" s="10"/>
      <c r="G45" s="10">
        <f>2092952.97/7.5345</f>
        <v>277782.59605813259</v>
      </c>
      <c r="H45" s="10">
        <f t="shared" si="14"/>
        <v>-4679.7460581325577</v>
      </c>
      <c r="I45" s="10">
        <v>273102.85000000003</v>
      </c>
    </row>
    <row r="46" spans="1:10" hidden="1" x14ac:dyDescent="0.2">
      <c r="A46" s="9">
        <v>7</v>
      </c>
      <c r="B46" s="9"/>
      <c r="C46" s="9"/>
      <c r="D46" s="1" t="s">
        <v>46</v>
      </c>
      <c r="E46" s="10"/>
      <c r="F46" s="10"/>
      <c r="G46" s="10"/>
      <c r="H46" s="10"/>
      <c r="I46" s="10"/>
    </row>
    <row r="47" spans="1:10" s="12" customFormat="1" hidden="1" x14ac:dyDescent="0.2">
      <c r="A47" s="2"/>
      <c r="B47" s="2">
        <v>72</v>
      </c>
      <c r="C47" s="2"/>
      <c r="D47" s="2" t="s">
        <v>47</v>
      </c>
      <c r="E47" s="4"/>
      <c r="F47" s="4"/>
      <c r="G47" s="4"/>
      <c r="H47" s="4"/>
      <c r="I47" s="4"/>
    </row>
    <row r="48" spans="1:10" ht="24" hidden="1" x14ac:dyDescent="0.2">
      <c r="A48" s="9"/>
      <c r="B48" s="9"/>
      <c r="C48" s="9">
        <v>71</v>
      </c>
      <c r="D48" s="1" t="s">
        <v>48</v>
      </c>
      <c r="E48" s="10"/>
      <c r="F48" s="10"/>
      <c r="G48" s="10"/>
      <c r="H48" s="10"/>
      <c r="I48" s="10"/>
    </row>
    <row r="49" spans="1:10" s="7" customFormat="1" x14ac:dyDescent="0.2">
      <c r="A49" s="54" t="s">
        <v>49</v>
      </c>
      <c r="B49" s="54"/>
      <c r="C49" s="54"/>
      <c r="D49" s="54"/>
      <c r="E49" s="10">
        <f>E48+E45+E43+E40</f>
        <v>0</v>
      </c>
      <c r="F49" s="10">
        <f t="shared" ref="F49" si="17">F48+F45+F43+F40</f>
        <v>0</v>
      </c>
      <c r="G49" s="10">
        <f>G44+G41+G38</f>
        <v>592697.50232469232</v>
      </c>
      <c r="H49" s="10">
        <f>H44+H41+H38</f>
        <v>-24964.272324692232</v>
      </c>
      <c r="I49" s="10">
        <f t="shared" ref="I49" si="18">I44+I41+I38</f>
        <v>567733.23</v>
      </c>
    </row>
    <row r="50" spans="1:10" s="33" customFormat="1" x14ac:dyDescent="0.2">
      <c r="A50" s="7"/>
      <c r="B50" s="7"/>
      <c r="C50" s="56"/>
      <c r="D50" s="56"/>
      <c r="E50" s="8"/>
      <c r="F50" s="8"/>
      <c r="G50" s="8"/>
      <c r="H50" s="8"/>
      <c r="I50" s="8"/>
    </row>
    <row r="51" spans="1:10" x14ac:dyDescent="0.2">
      <c r="D51" s="34"/>
    </row>
    <row r="52" spans="1:10" x14ac:dyDescent="0.2">
      <c r="A52" s="20"/>
      <c r="B52" s="20"/>
      <c r="C52" s="20"/>
      <c r="D52" s="22" t="s">
        <v>7</v>
      </c>
      <c r="E52" s="22"/>
      <c r="F52" s="22"/>
      <c r="G52" s="22"/>
      <c r="H52" s="20"/>
      <c r="I52" s="20"/>
    </row>
    <row r="53" spans="1:10" ht="14.45" customHeight="1" x14ac:dyDescent="0.2"/>
    <row r="54" spans="1:10" ht="36" x14ac:dyDescent="0.2">
      <c r="A54" s="3" t="s">
        <v>37</v>
      </c>
      <c r="B54" s="3" t="s">
        <v>38</v>
      </c>
      <c r="C54" s="3" t="s">
        <v>39</v>
      </c>
      <c r="D54" s="3" t="s">
        <v>40</v>
      </c>
      <c r="E54" s="3" t="s">
        <v>1</v>
      </c>
      <c r="F54" s="3" t="s">
        <v>2</v>
      </c>
      <c r="G54" s="3" t="s">
        <v>124</v>
      </c>
      <c r="H54" s="3" t="s">
        <v>126</v>
      </c>
      <c r="I54" s="3" t="s">
        <v>125</v>
      </c>
    </row>
    <row r="55" spans="1:10" x14ac:dyDescent="0.2">
      <c r="A55" s="9">
        <v>3</v>
      </c>
      <c r="B55" s="9"/>
      <c r="C55" s="9"/>
      <c r="D55" s="9" t="s">
        <v>51</v>
      </c>
      <c r="E55" s="9"/>
      <c r="F55" s="9"/>
      <c r="G55" s="10">
        <f>G56+G61+G68</f>
        <v>569181.70017917582</v>
      </c>
      <c r="H55" s="10">
        <f t="shared" ref="H55:I55" si="19">H56+H61+H68</f>
        <v>-23966.09017917575</v>
      </c>
      <c r="I55" s="10">
        <f t="shared" si="19"/>
        <v>545215.61</v>
      </c>
    </row>
    <row r="56" spans="1:10" x14ac:dyDescent="0.2">
      <c r="A56" s="9"/>
      <c r="B56" s="9">
        <v>31</v>
      </c>
      <c r="C56" s="9"/>
      <c r="D56" s="1" t="s">
        <v>18</v>
      </c>
      <c r="E56" s="10"/>
      <c r="F56" s="10"/>
      <c r="G56" s="10">
        <f>SUM(G57:G60)</f>
        <v>408621.22503152164</v>
      </c>
      <c r="H56" s="10">
        <f t="shared" ref="H56:I56" si="20">SUM(H57:H60)</f>
        <v>-20790.275031521644</v>
      </c>
      <c r="I56" s="10">
        <f t="shared" si="20"/>
        <v>387830.95</v>
      </c>
    </row>
    <row r="57" spans="1:10" x14ac:dyDescent="0.2">
      <c r="A57" s="2"/>
      <c r="B57" s="2"/>
      <c r="C57" s="2">
        <v>11</v>
      </c>
      <c r="D57" s="3" t="s">
        <v>45</v>
      </c>
      <c r="E57" s="4"/>
      <c r="F57" s="4"/>
      <c r="G57" s="4">
        <f>1864693.06/7.5345</f>
        <v>247487.29975446279</v>
      </c>
      <c r="H57" s="4">
        <f t="shared" ref="H57:H69" si="21">I57-G57</f>
        <v>-9186.0597544627963</v>
      </c>
      <c r="I57" s="4">
        <v>238301.24</v>
      </c>
    </row>
    <row r="58" spans="1:10" x14ac:dyDescent="0.2">
      <c r="A58" s="2"/>
      <c r="B58" s="2"/>
      <c r="C58" s="2">
        <v>43</v>
      </c>
      <c r="D58" s="3" t="s">
        <v>109</v>
      </c>
      <c r="E58" s="4"/>
      <c r="F58" s="4"/>
      <c r="G58" s="4">
        <f>124800/7.5345</f>
        <v>16563.806490145329</v>
      </c>
      <c r="H58" s="4">
        <f t="shared" si="21"/>
        <v>-15663.806490145329</v>
      </c>
      <c r="I58" s="4">
        <v>900</v>
      </c>
      <c r="J58" s="12"/>
    </row>
    <row r="59" spans="1:10" x14ac:dyDescent="0.2">
      <c r="A59" s="2"/>
      <c r="B59" s="2"/>
      <c r="C59" s="2">
        <v>52</v>
      </c>
      <c r="D59" s="3" t="s">
        <v>42</v>
      </c>
      <c r="E59" s="4"/>
      <c r="F59" s="4"/>
      <c r="G59" s="4">
        <f>696247.5/7.5345</f>
        <v>92407.923551662345</v>
      </c>
      <c r="H59" s="4">
        <f t="shared" si="21"/>
        <v>1440.0264483376523</v>
      </c>
      <c r="I59" s="4">
        <v>93847.95</v>
      </c>
    </row>
    <row r="60" spans="1:10" x14ac:dyDescent="0.2">
      <c r="A60" s="2"/>
      <c r="B60" s="2"/>
      <c r="C60" s="2">
        <v>61</v>
      </c>
      <c r="D60" s="3" t="s">
        <v>54</v>
      </c>
      <c r="E60" s="4"/>
      <c r="F60" s="4"/>
      <c r="G60" s="4">
        <f>393016.06/7.5345</f>
        <v>52162.195235251173</v>
      </c>
      <c r="H60" s="4">
        <f t="shared" si="21"/>
        <v>2619.5647647488295</v>
      </c>
      <c r="I60" s="4">
        <v>54781.760000000002</v>
      </c>
    </row>
    <row r="61" spans="1:10" x14ac:dyDescent="0.2">
      <c r="A61" s="11"/>
      <c r="B61" s="11">
        <v>32</v>
      </c>
      <c r="C61" s="12"/>
      <c r="D61" s="13" t="s">
        <v>12</v>
      </c>
      <c r="E61" s="10"/>
      <c r="F61" s="10"/>
      <c r="G61" s="10">
        <f>SUM(G62:G67)</f>
        <v>160016.31163315414</v>
      </c>
      <c r="H61" s="10">
        <f t="shared" ref="H61:I61" si="22">SUM(H62:H67)</f>
        <v>-3617.9916331541399</v>
      </c>
      <c r="I61" s="10">
        <f t="shared" si="22"/>
        <v>156398.32</v>
      </c>
      <c r="J61" s="12"/>
    </row>
    <row r="62" spans="1:10" x14ac:dyDescent="0.2">
      <c r="A62" s="2"/>
      <c r="B62" s="2"/>
      <c r="C62" s="2">
        <v>11</v>
      </c>
      <c r="D62" s="3" t="s">
        <v>45</v>
      </c>
      <c r="E62" s="4"/>
      <c r="F62" s="4"/>
      <c r="G62" s="4">
        <f>228259.9/7.5345</f>
        <v>30295.294976441699</v>
      </c>
      <c r="H62" s="4">
        <f t="shared" si="21"/>
        <v>8944.0650235583016</v>
      </c>
      <c r="I62" s="4">
        <v>39239.360000000001</v>
      </c>
      <c r="J62" s="12"/>
    </row>
    <row r="63" spans="1:10" x14ac:dyDescent="0.2">
      <c r="A63" s="2"/>
      <c r="B63" s="2"/>
      <c r="C63" s="2">
        <v>43</v>
      </c>
      <c r="D63" s="3" t="s">
        <v>109</v>
      </c>
      <c r="E63" s="4"/>
      <c r="F63" s="4"/>
      <c r="G63" s="4">
        <f>888093/7.5345</f>
        <v>117870.19709337049</v>
      </c>
      <c r="H63" s="4">
        <f t="shared" si="21"/>
        <v>-19401.317093370482</v>
      </c>
      <c r="I63" s="4">
        <f>I147+I205</f>
        <v>98468.88</v>
      </c>
      <c r="J63" s="12"/>
    </row>
    <row r="64" spans="1:10" hidden="1" x14ac:dyDescent="0.2">
      <c r="A64" s="43"/>
      <c r="B64" s="43"/>
      <c r="C64" s="43">
        <v>93</v>
      </c>
      <c r="D64" s="44" t="s">
        <v>53</v>
      </c>
      <c r="E64" s="45"/>
      <c r="F64" s="45"/>
      <c r="G64" s="45"/>
      <c r="H64" s="4">
        <f t="shared" si="21"/>
        <v>0</v>
      </c>
      <c r="I64" s="45"/>
      <c r="J64" s="12"/>
    </row>
    <row r="65" spans="1:10" x14ac:dyDescent="0.2">
      <c r="A65" s="2"/>
      <c r="B65" s="2"/>
      <c r="C65" s="2">
        <v>52</v>
      </c>
      <c r="D65" s="3" t="s">
        <v>111</v>
      </c>
      <c r="E65" s="4"/>
      <c r="F65" s="4"/>
      <c r="G65" s="4">
        <f>15360/7.5345</f>
        <v>2038.6223372486561</v>
      </c>
      <c r="H65" s="4">
        <f t="shared" si="21"/>
        <v>372.32766275134372</v>
      </c>
      <c r="I65" s="4">
        <v>2410.9499999999998</v>
      </c>
      <c r="J65" s="12"/>
    </row>
    <row r="66" spans="1:10" x14ac:dyDescent="0.2">
      <c r="A66" s="2"/>
      <c r="B66" s="2"/>
      <c r="C66" s="2">
        <v>52</v>
      </c>
      <c r="D66" s="3" t="s">
        <v>110</v>
      </c>
      <c r="E66" s="4"/>
      <c r="F66" s="4"/>
      <c r="G66" s="4">
        <f>58930/7.5345</f>
        <v>7821.3550998739129</v>
      </c>
      <c r="H66" s="4">
        <f t="shared" si="21"/>
        <v>7144.8849001260869</v>
      </c>
      <c r="I66" s="4">
        <v>14966.24</v>
      </c>
    </row>
    <row r="67" spans="1:10" x14ac:dyDescent="0.2">
      <c r="A67" s="2"/>
      <c r="B67" s="2"/>
      <c r="C67" s="2">
        <v>61</v>
      </c>
      <c r="D67" s="3" t="s">
        <v>54</v>
      </c>
      <c r="E67" s="4"/>
      <c r="F67" s="4"/>
      <c r="G67" s="4">
        <f>15000/7.5345</f>
        <v>1990.8421262193906</v>
      </c>
      <c r="H67" s="4">
        <f t="shared" si="21"/>
        <v>-677.95212621939049</v>
      </c>
      <c r="I67" s="4">
        <v>1312.89</v>
      </c>
    </row>
    <row r="68" spans="1:10" s="12" customFormat="1" x14ac:dyDescent="0.2">
      <c r="A68" s="9"/>
      <c r="B68" s="9">
        <v>34</v>
      </c>
      <c r="C68" s="9"/>
      <c r="D68" s="1" t="s">
        <v>19</v>
      </c>
      <c r="E68" s="10"/>
      <c r="F68" s="10"/>
      <c r="G68" s="10">
        <f>G69</f>
        <v>544.16351449996682</v>
      </c>
      <c r="H68" s="10">
        <f t="shared" ref="H68:I68" si="23">H69</f>
        <v>442.17648550003321</v>
      </c>
      <c r="I68" s="10">
        <f t="shared" si="23"/>
        <v>986.34</v>
      </c>
    </row>
    <row r="69" spans="1:10" x14ac:dyDescent="0.2">
      <c r="A69" s="2"/>
      <c r="B69" s="2"/>
      <c r="C69" s="2">
        <v>43</v>
      </c>
      <c r="D69" s="3" t="s">
        <v>109</v>
      </c>
      <c r="E69" s="4"/>
      <c r="F69" s="4"/>
      <c r="G69" s="4">
        <f>4100/7.5345</f>
        <v>544.16351449996682</v>
      </c>
      <c r="H69" s="4">
        <f t="shared" si="21"/>
        <v>442.17648550003321</v>
      </c>
      <c r="I69" s="4">
        <v>986.34</v>
      </c>
    </row>
    <row r="70" spans="1:10" hidden="1" x14ac:dyDescent="0.2">
      <c r="A70" s="2"/>
      <c r="B70" s="2"/>
      <c r="C70" s="2">
        <v>41</v>
      </c>
      <c r="D70" s="3" t="s">
        <v>15</v>
      </c>
      <c r="E70" s="4"/>
      <c r="F70" s="4"/>
      <c r="G70" s="4"/>
      <c r="H70" s="4"/>
      <c r="I70" s="4"/>
    </row>
    <row r="71" spans="1:10" x14ac:dyDescent="0.2">
      <c r="A71" s="9">
        <v>4</v>
      </c>
      <c r="B71" s="9"/>
      <c r="C71" s="9"/>
      <c r="D71" s="1" t="s">
        <v>55</v>
      </c>
      <c r="E71" s="10"/>
      <c r="F71" s="10"/>
      <c r="G71" s="10">
        <f>G76</f>
        <v>4645.298294511912</v>
      </c>
      <c r="H71" s="10">
        <f t="shared" ref="H71:I71" si="24">H76</f>
        <v>-4237.9682945119121</v>
      </c>
      <c r="I71" s="10">
        <f t="shared" si="24"/>
        <v>1096.18</v>
      </c>
    </row>
    <row r="72" spans="1:10" s="12" customFormat="1" hidden="1" x14ac:dyDescent="0.2">
      <c r="A72" s="9"/>
      <c r="B72" s="9">
        <v>41</v>
      </c>
      <c r="C72" s="9"/>
      <c r="D72" s="9" t="s">
        <v>56</v>
      </c>
      <c r="E72" s="10"/>
      <c r="F72" s="10"/>
      <c r="G72" s="10"/>
      <c r="H72" s="10"/>
      <c r="I72" s="10"/>
    </row>
    <row r="73" spans="1:10" hidden="1" x14ac:dyDescent="0.2">
      <c r="A73" s="2"/>
      <c r="B73" s="2"/>
      <c r="C73" s="2">
        <v>11</v>
      </c>
      <c r="D73" s="2" t="s">
        <v>45</v>
      </c>
      <c r="E73" s="4"/>
      <c r="F73" s="4"/>
      <c r="G73" s="4"/>
      <c r="H73" s="4"/>
      <c r="I73" s="4"/>
    </row>
    <row r="74" spans="1:10" hidden="1" x14ac:dyDescent="0.2">
      <c r="A74" s="2"/>
      <c r="B74" s="2"/>
      <c r="C74" s="2">
        <v>31</v>
      </c>
      <c r="D74" s="3" t="s">
        <v>52</v>
      </c>
      <c r="E74" s="4"/>
      <c r="F74" s="4"/>
      <c r="G74" s="4"/>
      <c r="H74" s="4"/>
      <c r="I74" s="4"/>
    </row>
    <row r="75" spans="1:10" hidden="1" x14ac:dyDescent="0.2">
      <c r="A75" s="2"/>
      <c r="B75" s="2"/>
      <c r="C75" s="2">
        <v>52</v>
      </c>
      <c r="D75" s="3" t="s">
        <v>10</v>
      </c>
      <c r="E75" s="4"/>
      <c r="F75" s="4"/>
      <c r="G75" s="4"/>
      <c r="H75" s="4"/>
      <c r="I75" s="4"/>
    </row>
    <row r="76" spans="1:10" s="12" customFormat="1" x14ac:dyDescent="0.2">
      <c r="A76" s="9"/>
      <c r="B76" s="9">
        <v>42</v>
      </c>
      <c r="C76" s="9"/>
      <c r="D76" s="9" t="s">
        <v>20</v>
      </c>
      <c r="E76" s="10"/>
      <c r="F76" s="10"/>
      <c r="G76" s="10">
        <f>G78</f>
        <v>4645.298294511912</v>
      </c>
      <c r="H76" s="10">
        <f t="shared" ref="H76" si="25">H78</f>
        <v>-4237.9682945119121</v>
      </c>
      <c r="I76" s="10">
        <f>I78+I77</f>
        <v>1096.18</v>
      </c>
    </row>
    <row r="77" spans="1:10" x14ac:dyDescent="0.2">
      <c r="A77" s="2"/>
      <c r="B77" s="2"/>
      <c r="C77" s="2">
        <v>11</v>
      </c>
      <c r="D77" s="3" t="s">
        <v>45</v>
      </c>
      <c r="E77" s="4"/>
      <c r="F77" s="4"/>
      <c r="G77" s="4">
        <v>0</v>
      </c>
      <c r="H77" s="4">
        <f t="shared" ref="H77" si="26">I77-G77</f>
        <v>688.85</v>
      </c>
      <c r="I77" s="4">
        <v>688.85</v>
      </c>
    </row>
    <row r="78" spans="1:10" x14ac:dyDescent="0.2">
      <c r="A78" s="2"/>
      <c r="B78" s="2"/>
      <c r="C78" s="2">
        <v>43</v>
      </c>
      <c r="D78" s="2" t="s">
        <v>109</v>
      </c>
      <c r="E78" s="4"/>
      <c r="F78" s="4"/>
      <c r="G78" s="4">
        <f>35000/7.5345</f>
        <v>4645.298294511912</v>
      </c>
      <c r="H78" s="4">
        <f t="shared" ref="H78" si="27">I78-G78</f>
        <v>-4237.9682945119121</v>
      </c>
      <c r="I78" s="4">
        <v>407.33</v>
      </c>
    </row>
    <row r="79" spans="1:10" hidden="1" x14ac:dyDescent="0.2">
      <c r="A79" s="2"/>
      <c r="B79" s="2"/>
      <c r="C79" s="2">
        <v>31</v>
      </c>
      <c r="D79" s="3" t="s">
        <v>52</v>
      </c>
      <c r="E79" s="4"/>
      <c r="F79" s="4"/>
      <c r="G79" s="4"/>
      <c r="H79" s="4"/>
      <c r="I79" s="4"/>
    </row>
    <row r="80" spans="1:10" hidden="1" x14ac:dyDescent="0.2">
      <c r="A80" s="2"/>
      <c r="B80" s="2"/>
      <c r="C80" s="2">
        <v>41</v>
      </c>
      <c r="D80" s="3" t="s">
        <v>15</v>
      </c>
      <c r="E80" s="4"/>
      <c r="F80" s="4"/>
      <c r="G80" s="4"/>
      <c r="H80" s="4"/>
      <c r="I80" s="4"/>
    </row>
    <row r="81" spans="1:12" hidden="1" x14ac:dyDescent="0.2">
      <c r="A81" s="2"/>
      <c r="B81" s="2"/>
      <c r="C81" s="2">
        <v>94</v>
      </c>
      <c r="D81" s="3" t="s">
        <v>57</v>
      </c>
      <c r="E81" s="4"/>
      <c r="F81" s="4"/>
      <c r="G81" s="4"/>
      <c r="H81" s="4"/>
      <c r="I81" s="4"/>
    </row>
    <row r="82" spans="1:12" hidden="1" x14ac:dyDescent="0.2">
      <c r="A82" s="2"/>
      <c r="B82" s="2"/>
      <c r="C82" s="2">
        <v>52</v>
      </c>
      <c r="D82" s="3" t="s">
        <v>10</v>
      </c>
      <c r="E82" s="4"/>
      <c r="F82" s="4"/>
      <c r="G82" s="4"/>
      <c r="H82" s="4"/>
      <c r="I82" s="4"/>
    </row>
    <row r="83" spans="1:12" hidden="1" x14ac:dyDescent="0.2">
      <c r="A83" s="2"/>
      <c r="B83" s="2"/>
      <c r="C83" s="2">
        <v>61</v>
      </c>
      <c r="D83" s="3" t="s">
        <v>54</v>
      </c>
      <c r="E83" s="4"/>
      <c r="F83" s="4"/>
      <c r="G83" s="4"/>
      <c r="H83" s="4"/>
      <c r="I83" s="4"/>
    </row>
    <row r="84" spans="1:12" ht="24" hidden="1" x14ac:dyDescent="0.2">
      <c r="A84" s="2"/>
      <c r="B84" s="2"/>
      <c r="C84" s="2">
        <v>71</v>
      </c>
      <c r="D84" s="3" t="s">
        <v>58</v>
      </c>
      <c r="E84" s="4"/>
      <c r="F84" s="4"/>
      <c r="G84" s="4"/>
      <c r="H84" s="4"/>
      <c r="I84" s="4"/>
    </row>
    <row r="85" spans="1:12" hidden="1" x14ac:dyDescent="0.2">
      <c r="A85" s="2"/>
      <c r="B85" s="2"/>
      <c r="C85" s="2">
        <v>81</v>
      </c>
      <c r="D85" s="3" t="s">
        <v>59</v>
      </c>
      <c r="E85" s="4"/>
      <c r="F85" s="4"/>
      <c r="G85" s="4"/>
      <c r="H85" s="4"/>
      <c r="I85" s="4"/>
    </row>
    <row r="86" spans="1:12" s="33" customFormat="1" x14ac:dyDescent="0.2">
      <c r="A86" s="54" t="s">
        <v>60</v>
      </c>
      <c r="B86" s="54"/>
      <c r="C86" s="54"/>
      <c r="D86" s="54"/>
      <c r="E86" s="10">
        <f>E76+E72+E68+E61+E56</f>
        <v>0</v>
      </c>
      <c r="F86" s="10">
        <f t="shared" ref="F86:I86" si="28">F76+F72+F68+F61+F56</f>
        <v>0</v>
      </c>
      <c r="G86" s="10">
        <f>G76+G72+G68+G61+G56</f>
        <v>573826.99847368768</v>
      </c>
      <c r="H86" s="10">
        <f t="shared" si="28"/>
        <v>-28204.058473687663</v>
      </c>
      <c r="I86" s="10">
        <f t="shared" si="28"/>
        <v>546311.79</v>
      </c>
    </row>
    <row r="87" spans="1:12" s="33" customFormat="1" x14ac:dyDescent="0.2">
      <c r="A87" s="52"/>
      <c r="B87" s="52"/>
      <c r="C87" s="52"/>
      <c r="D87" s="52"/>
      <c r="E87" s="28"/>
      <c r="F87" s="28"/>
      <c r="G87" s="28"/>
      <c r="H87" s="28"/>
      <c r="I87" s="28"/>
    </row>
    <row r="88" spans="1:12" s="33" customFormat="1" x14ac:dyDescent="0.2">
      <c r="A88" s="52"/>
      <c r="B88" s="52"/>
      <c r="C88" s="52"/>
      <c r="D88" s="52"/>
      <c r="E88" s="28"/>
      <c r="F88" s="28"/>
      <c r="G88" s="28"/>
      <c r="H88" s="28"/>
      <c r="I88" s="28"/>
    </row>
    <row r="89" spans="1:12" x14ac:dyDescent="0.2">
      <c r="A89" s="20"/>
      <c r="B89" s="20"/>
      <c r="C89" s="20"/>
      <c r="D89" s="22" t="s">
        <v>104</v>
      </c>
      <c r="E89" s="22"/>
      <c r="F89" s="22"/>
      <c r="G89" s="22"/>
      <c r="H89" s="20"/>
      <c r="I89" s="20"/>
    </row>
    <row r="90" spans="1:12" ht="24" x14ac:dyDescent="0.2">
      <c r="A90" s="1" t="s">
        <v>37</v>
      </c>
      <c r="B90" s="1" t="s">
        <v>38</v>
      </c>
      <c r="C90" s="1" t="s">
        <v>39</v>
      </c>
      <c r="D90" s="1" t="s">
        <v>40</v>
      </c>
      <c r="E90" s="1" t="s">
        <v>1</v>
      </c>
      <c r="F90" s="1" t="s">
        <v>2</v>
      </c>
      <c r="G90" s="1" t="s">
        <v>124</v>
      </c>
      <c r="H90" s="1" t="s">
        <v>126</v>
      </c>
      <c r="I90" s="1" t="s">
        <v>125</v>
      </c>
    </row>
    <row r="91" spans="1:12" x14ac:dyDescent="0.2">
      <c r="A91" s="2">
        <v>9</v>
      </c>
      <c r="B91" s="2"/>
      <c r="D91" s="3" t="s">
        <v>120</v>
      </c>
      <c r="E91" s="4">
        <f>E92</f>
        <v>0</v>
      </c>
      <c r="F91" s="4">
        <f>F92</f>
        <v>0</v>
      </c>
      <c r="G91" s="4">
        <f t="shared" ref="G91:I91" si="29">G92</f>
        <v>40585.113809808143</v>
      </c>
      <c r="H91" s="4">
        <f t="shared" si="29"/>
        <v>-7578.5238098081463</v>
      </c>
      <c r="I91" s="4">
        <f t="shared" si="29"/>
        <v>33006.589999999997</v>
      </c>
      <c r="J91" s="12"/>
    </row>
    <row r="92" spans="1:12" x14ac:dyDescent="0.2">
      <c r="A92" s="9"/>
      <c r="B92" s="9">
        <v>92</v>
      </c>
      <c r="C92" s="9"/>
      <c r="D92" s="1" t="s">
        <v>121</v>
      </c>
      <c r="E92" s="10">
        <f t="shared" ref="E92:F92" si="30">SUM(E95)</f>
        <v>0</v>
      </c>
      <c r="F92" s="10">
        <f t="shared" si="30"/>
        <v>0</v>
      </c>
      <c r="G92" s="10">
        <f>SUM(G93:G95)</f>
        <v>40585.113809808143</v>
      </c>
      <c r="H92" s="10">
        <f t="shared" ref="H92:I92" si="31">SUM(H93:H95)</f>
        <v>-7578.5238098081463</v>
      </c>
      <c r="I92" s="10">
        <f t="shared" si="31"/>
        <v>33006.589999999997</v>
      </c>
      <c r="L92" s="53"/>
    </row>
    <row r="93" spans="1:12" x14ac:dyDescent="0.2">
      <c r="A93" s="9"/>
      <c r="B93" s="9"/>
      <c r="C93" s="9">
        <v>11</v>
      </c>
      <c r="D93" s="1" t="s">
        <v>45</v>
      </c>
      <c r="E93" s="10">
        <f>(-1)*E19</f>
        <v>0</v>
      </c>
      <c r="F93" s="10">
        <v>0</v>
      </c>
      <c r="G93" s="10">
        <f>163608.72460555/7.5345</f>
        <v>21714.609410783727</v>
      </c>
      <c r="H93" s="10">
        <f t="shared" ref="H93:H95" si="32">I93-G93</f>
        <v>-21714.609410783727</v>
      </c>
      <c r="I93" s="10">
        <v>0</v>
      </c>
    </row>
    <row r="94" spans="1:12" x14ac:dyDescent="0.2">
      <c r="A94" s="9"/>
      <c r="B94" s="9"/>
      <c r="C94" s="9">
        <v>43</v>
      </c>
      <c r="D94" s="1" t="s">
        <v>109</v>
      </c>
      <c r="E94" s="10">
        <f>(-1)*E20</f>
        <v>0</v>
      </c>
      <c r="F94" s="10">
        <v>0</v>
      </c>
      <c r="G94" s="10">
        <f>67320.5041290553/7.5345</f>
        <v>8934.9663718966494</v>
      </c>
      <c r="H94" s="10">
        <f t="shared" si="32"/>
        <v>-8934.9663718966494</v>
      </c>
      <c r="I94" s="10">
        <f>(-1)*I20</f>
        <v>0</v>
      </c>
    </row>
    <row r="95" spans="1:12" x14ac:dyDescent="0.2">
      <c r="A95" s="9"/>
      <c r="B95" s="9"/>
      <c r="C95" s="9">
        <v>61</v>
      </c>
      <c r="D95" s="1" t="s">
        <v>108</v>
      </c>
      <c r="E95" s="10">
        <f>(-1)*E21</f>
        <v>0</v>
      </c>
      <c r="F95" s="10">
        <v>0</v>
      </c>
      <c r="G95" s="10">
        <f>74859.3112653942/7.5345</f>
        <v>9935.53802712777</v>
      </c>
      <c r="H95" s="10">
        <f t="shared" si="32"/>
        <v>23071.051972872228</v>
      </c>
      <c r="I95" s="10">
        <v>33006.589999999997</v>
      </c>
    </row>
    <row r="97" spans="1:9" x14ac:dyDescent="0.2">
      <c r="A97" s="20"/>
      <c r="B97" s="20"/>
      <c r="C97" s="20"/>
      <c r="D97" s="22" t="s">
        <v>61</v>
      </c>
      <c r="E97" s="22"/>
      <c r="F97" s="22"/>
      <c r="G97" s="22"/>
      <c r="H97" s="20"/>
      <c r="I97" s="20"/>
    </row>
    <row r="98" spans="1:9" s="24" customFormat="1" x14ac:dyDescent="0.2">
      <c r="D98" s="35"/>
      <c r="E98" s="35"/>
      <c r="F98" s="35"/>
      <c r="G98" s="35"/>
    </row>
    <row r="99" spans="1:9" x14ac:dyDescent="0.2">
      <c r="C99" s="2" t="s">
        <v>62</v>
      </c>
      <c r="D99" s="3" t="s">
        <v>63</v>
      </c>
      <c r="E99" s="4"/>
      <c r="F99" s="4"/>
      <c r="G99" s="4">
        <f>G7</f>
        <v>614412.11228349584</v>
      </c>
      <c r="H99" s="4">
        <f t="shared" ref="H99" si="33">H7</f>
        <v>-46678.882283495856</v>
      </c>
      <c r="I99" s="4">
        <v>567733.23</v>
      </c>
    </row>
    <row r="100" spans="1:9" x14ac:dyDescent="0.2">
      <c r="C100" s="2" t="s">
        <v>64</v>
      </c>
      <c r="D100" s="2" t="s">
        <v>65</v>
      </c>
      <c r="E100" s="4"/>
      <c r="F100" s="4"/>
      <c r="G100" s="4"/>
      <c r="H100" s="4"/>
      <c r="I100" s="4">
        <v>11585.15</v>
      </c>
    </row>
    <row r="101" spans="1:9" x14ac:dyDescent="0.2">
      <c r="C101" s="2"/>
      <c r="D101" s="36" t="s">
        <v>66</v>
      </c>
      <c r="E101" s="4"/>
      <c r="F101" s="4"/>
      <c r="G101" s="4"/>
      <c r="H101" s="4"/>
      <c r="I101" s="4"/>
    </row>
    <row r="102" spans="1:9" x14ac:dyDescent="0.2">
      <c r="C102" s="2" t="s">
        <v>67</v>
      </c>
      <c r="D102" s="2" t="s">
        <v>69</v>
      </c>
      <c r="E102" s="4"/>
      <c r="F102" s="4"/>
      <c r="G102" s="4">
        <f>G10</f>
        <v>573826.99847368756</v>
      </c>
      <c r="H102" s="4">
        <f>H10</f>
        <v>-27515.208473687631</v>
      </c>
      <c r="I102" s="4">
        <f>I10</f>
        <v>546311.79</v>
      </c>
    </row>
    <row r="103" spans="1:9" x14ac:dyDescent="0.2">
      <c r="C103" s="2" t="s">
        <v>68</v>
      </c>
      <c r="D103" s="3" t="s">
        <v>70</v>
      </c>
      <c r="E103" s="4"/>
      <c r="F103" s="4"/>
      <c r="G103" s="4">
        <f>G92</f>
        <v>40585.113809808143</v>
      </c>
      <c r="H103" s="4"/>
      <c r="I103" s="4">
        <v>33006.589999999997</v>
      </c>
    </row>
    <row r="104" spans="1:9" x14ac:dyDescent="0.2">
      <c r="C104" s="2"/>
      <c r="D104" s="36" t="s">
        <v>66</v>
      </c>
      <c r="E104" s="4"/>
      <c r="F104" s="4"/>
      <c r="G104" s="4"/>
      <c r="H104" s="4"/>
      <c r="I104" s="4"/>
    </row>
    <row r="105" spans="1:9" x14ac:dyDescent="0.2">
      <c r="C105" s="2" t="s">
        <v>71</v>
      </c>
      <c r="D105" s="2" t="s">
        <v>72</v>
      </c>
      <c r="E105" s="4">
        <f>(E99+E100)-(E102+E103)</f>
        <v>0</v>
      </c>
      <c r="F105" s="4">
        <f t="shared" ref="F105:I105" si="34">(F99+F100)-(F102+F103)</f>
        <v>0</v>
      </c>
      <c r="G105" s="4">
        <f t="shared" si="34"/>
        <v>0</v>
      </c>
      <c r="H105" s="4">
        <f>(H99+H100)-(H102+H103)</f>
        <v>-19163.673809808224</v>
      </c>
      <c r="I105" s="4">
        <f t="shared" si="34"/>
        <v>0</v>
      </c>
    </row>
    <row r="107" spans="1:9" x14ac:dyDescent="0.2">
      <c r="A107" s="20"/>
      <c r="B107" s="20"/>
      <c r="C107" s="20"/>
      <c r="D107" s="22" t="s">
        <v>35</v>
      </c>
      <c r="E107" s="22"/>
      <c r="F107" s="22"/>
      <c r="G107" s="20"/>
      <c r="H107" s="20"/>
      <c r="I107" s="20"/>
    </row>
    <row r="108" spans="1:9" ht="19.899999999999999" customHeight="1" x14ac:dyDescent="0.2">
      <c r="A108" s="20"/>
      <c r="B108" s="20"/>
      <c r="C108" s="20"/>
      <c r="D108" s="30" t="s">
        <v>36</v>
      </c>
      <c r="E108" s="31"/>
      <c r="F108" s="32"/>
      <c r="G108" s="20"/>
      <c r="H108" s="20"/>
      <c r="I108" s="20"/>
    </row>
    <row r="110" spans="1:9" x14ac:dyDescent="0.2">
      <c r="C110" s="55" t="s">
        <v>73</v>
      </c>
      <c r="D110" s="55"/>
      <c r="E110" s="55"/>
      <c r="F110" s="55"/>
      <c r="G110" s="20"/>
      <c r="H110" s="20"/>
    </row>
    <row r="112" spans="1:9" ht="36" x14ac:dyDescent="0.2">
      <c r="C112" s="37"/>
      <c r="D112" s="37" t="s">
        <v>74</v>
      </c>
      <c r="E112" s="3" t="s">
        <v>1</v>
      </c>
      <c r="F112" s="3" t="s">
        <v>2</v>
      </c>
      <c r="G112" s="3" t="s">
        <v>124</v>
      </c>
      <c r="H112" s="3" t="s">
        <v>126</v>
      </c>
      <c r="I112" s="3" t="s">
        <v>125</v>
      </c>
    </row>
    <row r="113" spans="1:9" x14ac:dyDescent="0.2">
      <c r="C113" s="9"/>
      <c r="D113" s="9" t="s">
        <v>60</v>
      </c>
      <c r="E113" s="10">
        <f>SUM(E114:E115)</f>
        <v>0</v>
      </c>
      <c r="F113" s="10">
        <f t="shared" ref="F113:I113" si="35">SUM(F114:F115)</f>
        <v>0</v>
      </c>
      <c r="G113" s="10">
        <f t="shared" si="35"/>
        <v>573826.99847368768</v>
      </c>
      <c r="H113" s="10">
        <f t="shared" si="35"/>
        <v>-32515.208473687744</v>
      </c>
      <c r="I113" s="10">
        <f t="shared" si="35"/>
        <v>541311.79</v>
      </c>
    </row>
    <row r="114" spans="1:9" x14ac:dyDescent="0.2">
      <c r="C114" s="2"/>
      <c r="D114" s="2" t="s">
        <v>75</v>
      </c>
      <c r="E114" s="4">
        <v>0</v>
      </c>
      <c r="F114" s="4">
        <v>0</v>
      </c>
      <c r="G114" s="4">
        <f>4031618.52/7.5345</f>
        <v>535087.73243081826</v>
      </c>
      <c r="H114" s="4">
        <f>I114-G114</f>
        <v>-25346.442430818279</v>
      </c>
      <c r="I114" s="4">
        <v>509741.29</v>
      </c>
    </row>
    <row r="115" spans="1:9" x14ac:dyDescent="0.2">
      <c r="C115" s="2"/>
      <c r="D115" s="2" t="s">
        <v>76</v>
      </c>
      <c r="E115" s="4">
        <v>0</v>
      </c>
      <c r="F115" s="4">
        <v>0</v>
      </c>
      <c r="G115" s="4">
        <f>291881/7.5345</f>
        <v>38739.266042869465</v>
      </c>
      <c r="H115" s="4">
        <f>I115-G115</f>
        <v>-7168.7660428694653</v>
      </c>
      <c r="I115" s="4">
        <v>31570.5</v>
      </c>
    </row>
    <row r="118" spans="1:9" x14ac:dyDescent="0.2">
      <c r="A118" s="20"/>
      <c r="B118" s="20"/>
      <c r="C118" s="20"/>
      <c r="D118" s="22" t="s">
        <v>35</v>
      </c>
      <c r="E118" s="22"/>
      <c r="F118" s="22"/>
      <c r="G118" s="20"/>
      <c r="H118" s="20"/>
      <c r="I118" s="20"/>
    </row>
    <row r="119" spans="1:9" ht="19.899999999999999" customHeight="1" x14ac:dyDescent="0.2">
      <c r="A119" s="20"/>
      <c r="B119" s="20"/>
      <c r="C119" s="20"/>
      <c r="D119" s="30" t="s">
        <v>77</v>
      </c>
      <c r="E119" s="31"/>
      <c r="F119" s="32"/>
      <c r="G119" s="20"/>
      <c r="H119" s="20"/>
      <c r="I119" s="20"/>
    </row>
    <row r="121" spans="1:9" x14ac:dyDescent="0.2">
      <c r="C121" s="55" t="s">
        <v>78</v>
      </c>
      <c r="D121" s="55"/>
      <c r="E121" s="55"/>
      <c r="F121" s="55"/>
      <c r="G121" s="20"/>
      <c r="H121" s="20"/>
    </row>
    <row r="123" spans="1:9" ht="36" x14ac:dyDescent="0.2">
      <c r="A123" s="3" t="s">
        <v>37</v>
      </c>
      <c r="B123" s="3" t="s">
        <v>38</v>
      </c>
      <c r="C123" s="3" t="s">
        <v>39</v>
      </c>
      <c r="D123" s="3" t="s">
        <v>40</v>
      </c>
      <c r="E123" s="3" t="s">
        <v>1</v>
      </c>
      <c r="F123" s="3" t="s">
        <v>2</v>
      </c>
      <c r="G123" s="3" t="s">
        <v>124</v>
      </c>
      <c r="H123" s="3" t="s">
        <v>126</v>
      </c>
      <c r="I123" s="3" t="s">
        <v>125</v>
      </c>
    </row>
    <row r="124" spans="1:9" x14ac:dyDescent="0.2">
      <c r="A124" s="9">
        <v>8</v>
      </c>
      <c r="B124" s="9"/>
      <c r="C124" s="9"/>
      <c r="D124" s="9" t="s">
        <v>79</v>
      </c>
      <c r="E124" s="10">
        <f>E125</f>
        <v>0</v>
      </c>
      <c r="F124" s="10">
        <f t="shared" ref="F124:I125" si="36">F125</f>
        <v>0</v>
      </c>
      <c r="G124" s="10">
        <f t="shared" si="36"/>
        <v>0</v>
      </c>
      <c r="H124" s="10">
        <f t="shared" si="36"/>
        <v>0</v>
      </c>
      <c r="I124" s="10">
        <f t="shared" si="36"/>
        <v>0</v>
      </c>
    </row>
    <row r="125" spans="1:9" x14ac:dyDescent="0.2">
      <c r="A125" s="9"/>
      <c r="B125" s="9">
        <v>84</v>
      </c>
      <c r="C125" s="9"/>
      <c r="D125" s="9" t="s">
        <v>80</v>
      </c>
      <c r="E125" s="10">
        <f>E126</f>
        <v>0</v>
      </c>
      <c r="F125" s="10">
        <f t="shared" si="36"/>
        <v>0</v>
      </c>
      <c r="G125" s="10">
        <f t="shared" si="36"/>
        <v>0</v>
      </c>
      <c r="H125" s="10">
        <f t="shared" si="36"/>
        <v>0</v>
      </c>
      <c r="I125" s="10">
        <f t="shared" si="36"/>
        <v>0</v>
      </c>
    </row>
    <row r="126" spans="1:9" x14ac:dyDescent="0.2">
      <c r="A126" s="2"/>
      <c r="B126" s="2"/>
      <c r="C126" s="2">
        <v>81</v>
      </c>
      <c r="D126" s="2" t="s">
        <v>81</v>
      </c>
      <c r="E126" s="4">
        <v>0</v>
      </c>
      <c r="F126" s="4">
        <v>0</v>
      </c>
      <c r="G126" s="4">
        <v>0</v>
      </c>
      <c r="H126" s="4">
        <f>I126-G126</f>
        <v>0</v>
      </c>
      <c r="I126" s="4">
        <v>0</v>
      </c>
    </row>
    <row r="127" spans="1:9" x14ac:dyDescent="0.2">
      <c r="A127" s="9">
        <v>5</v>
      </c>
      <c r="B127" s="9"/>
      <c r="C127" s="9"/>
      <c r="D127" s="9" t="s">
        <v>82</v>
      </c>
      <c r="E127" s="10">
        <f>E128</f>
        <v>0</v>
      </c>
      <c r="F127" s="10">
        <f t="shared" ref="F127:F128" si="37">F128</f>
        <v>0</v>
      </c>
      <c r="G127" s="10">
        <f t="shared" ref="G127:G128" si="38">G128</f>
        <v>0</v>
      </c>
      <c r="H127" s="10">
        <f t="shared" ref="H127:H128" si="39">H128</f>
        <v>0</v>
      </c>
      <c r="I127" s="10">
        <f t="shared" ref="I127:I128" si="40">I128</f>
        <v>0</v>
      </c>
    </row>
    <row r="128" spans="1:9" x14ac:dyDescent="0.2">
      <c r="A128" s="9"/>
      <c r="B128" s="9">
        <v>54</v>
      </c>
      <c r="C128" s="9"/>
      <c r="D128" s="9" t="s">
        <v>83</v>
      </c>
      <c r="E128" s="10">
        <f>E129</f>
        <v>0</v>
      </c>
      <c r="F128" s="10">
        <f t="shared" si="37"/>
        <v>0</v>
      </c>
      <c r="G128" s="10">
        <f t="shared" si="38"/>
        <v>0</v>
      </c>
      <c r="H128" s="10">
        <f t="shared" si="39"/>
        <v>0</v>
      </c>
      <c r="I128" s="10">
        <f t="shared" si="40"/>
        <v>0</v>
      </c>
    </row>
    <row r="129" spans="1:9" x14ac:dyDescent="0.2">
      <c r="A129" s="2"/>
      <c r="B129" s="2"/>
      <c r="C129" s="2">
        <v>11</v>
      </c>
      <c r="D129" s="2" t="s">
        <v>45</v>
      </c>
      <c r="E129" s="4">
        <v>0</v>
      </c>
      <c r="F129" s="4">
        <v>0</v>
      </c>
      <c r="G129" s="4">
        <v>0</v>
      </c>
      <c r="H129" s="4">
        <f>I129-G129</f>
        <v>0</v>
      </c>
      <c r="I129" s="4">
        <v>0</v>
      </c>
    </row>
    <row r="131" spans="1:9" x14ac:dyDescent="0.2">
      <c r="A131" s="20"/>
      <c r="B131" s="20"/>
      <c r="C131" s="20"/>
      <c r="D131" s="22" t="s">
        <v>84</v>
      </c>
      <c r="E131" s="22"/>
      <c r="F131" s="22"/>
      <c r="G131" s="20"/>
      <c r="H131" s="20"/>
      <c r="I131" s="20"/>
    </row>
    <row r="133" spans="1:9" ht="36" x14ac:dyDescent="0.2">
      <c r="A133" s="2"/>
      <c r="B133" s="2"/>
      <c r="C133" s="14"/>
      <c r="D133" s="3" t="s">
        <v>40</v>
      </c>
      <c r="E133" s="3" t="s">
        <v>1</v>
      </c>
      <c r="F133" s="3" t="s">
        <v>2</v>
      </c>
      <c r="G133" s="3" t="s">
        <v>124</v>
      </c>
      <c r="H133" s="3" t="s">
        <v>126</v>
      </c>
      <c r="I133" s="3" t="s">
        <v>125</v>
      </c>
    </row>
    <row r="134" spans="1:9" x14ac:dyDescent="0.2">
      <c r="A134" s="38"/>
      <c r="B134" s="38"/>
      <c r="C134" s="17"/>
      <c r="D134" s="39" t="s">
        <v>113</v>
      </c>
      <c r="E134" s="40">
        <f>E135</f>
        <v>0</v>
      </c>
      <c r="F134" s="40">
        <f t="shared" ref="F134:I134" si="41">F135</f>
        <v>0</v>
      </c>
      <c r="G134" s="40">
        <f t="shared" si="41"/>
        <v>418791.51635808608</v>
      </c>
      <c r="H134" s="40">
        <f t="shared" si="41"/>
        <v>-15800.862843586123</v>
      </c>
      <c r="I134" s="40">
        <f t="shared" si="41"/>
        <v>399686.31999999995</v>
      </c>
    </row>
    <row r="135" spans="1:9" x14ac:dyDescent="0.2">
      <c r="A135" s="38"/>
      <c r="B135" s="38"/>
      <c r="C135" s="17"/>
      <c r="D135" s="39" t="s">
        <v>112</v>
      </c>
      <c r="E135" s="40">
        <f>E136+E144+E152+E156+E160</f>
        <v>0</v>
      </c>
      <c r="F135" s="40">
        <f t="shared" ref="F135:I135" si="42">F136+F144+F152+F156+F160</f>
        <v>0</v>
      </c>
      <c r="G135" s="40">
        <f t="shared" si="42"/>
        <v>418791.51635808608</v>
      </c>
      <c r="H135" s="40">
        <f t="shared" si="42"/>
        <v>-15800.862843586123</v>
      </c>
      <c r="I135" s="40">
        <f t="shared" si="42"/>
        <v>399686.31999999995</v>
      </c>
    </row>
    <row r="136" spans="1:9" s="12" customFormat="1" x14ac:dyDescent="0.2">
      <c r="A136" s="9">
        <v>11</v>
      </c>
      <c r="B136" s="9"/>
      <c r="C136" s="16"/>
      <c r="D136" s="9" t="s">
        <v>45</v>
      </c>
      <c r="E136" s="10">
        <f>E137+E139</f>
        <v>0</v>
      </c>
      <c r="F136" s="10">
        <f t="shared" ref="F136:H136" si="43">F137+F139</f>
        <v>0</v>
      </c>
      <c r="G136" s="10">
        <f>G137+G139</f>
        <v>260855.08261994823</v>
      </c>
      <c r="H136" s="10">
        <f t="shared" si="43"/>
        <v>4347.2773800517898</v>
      </c>
      <c r="I136" s="10">
        <f>I137+I139+I142</f>
        <v>265891.20999999996</v>
      </c>
    </row>
    <row r="137" spans="1:9" s="12" customFormat="1" hidden="1" x14ac:dyDescent="0.2">
      <c r="A137" s="46">
        <v>92</v>
      </c>
      <c r="B137" s="46"/>
      <c r="C137" s="47"/>
      <c r="D137" s="48" t="s">
        <v>11</v>
      </c>
      <c r="E137" s="49">
        <f>E138</f>
        <v>0</v>
      </c>
      <c r="F137" s="49">
        <f t="shared" ref="F137:I137" si="44">F138</f>
        <v>0</v>
      </c>
      <c r="G137" s="49">
        <f t="shared" si="44"/>
        <v>0</v>
      </c>
      <c r="H137" s="49">
        <f t="shared" si="44"/>
        <v>0</v>
      </c>
      <c r="I137" s="49">
        <f t="shared" si="44"/>
        <v>0</v>
      </c>
    </row>
    <row r="138" spans="1:9" hidden="1" x14ac:dyDescent="0.2">
      <c r="A138" s="43"/>
      <c r="B138" s="50">
        <v>92</v>
      </c>
      <c r="C138" s="50"/>
      <c r="D138" s="44" t="s">
        <v>85</v>
      </c>
      <c r="E138" s="45">
        <v>0</v>
      </c>
      <c r="F138" s="45">
        <v>0</v>
      </c>
      <c r="G138" s="45">
        <v>0</v>
      </c>
      <c r="H138" s="45">
        <v>0</v>
      </c>
      <c r="I138" s="45">
        <v>0</v>
      </c>
    </row>
    <row r="139" spans="1:9" s="12" customFormat="1" x14ac:dyDescent="0.2">
      <c r="A139" s="9"/>
      <c r="B139" s="9"/>
      <c r="C139" s="16">
        <v>3</v>
      </c>
      <c r="D139" s="1" t="s">
        <v>86</v>
      </c>
      <c r="E139" s="10">
        <f>SUM(E140:E141)</f>
        <v>0</v>
      </c>
      <c r="F139" s="10">
        <f t="shared" ref="F139:I139" si="45">SUM(F140:F141)</f>
        <v>0</v>
      </c>
      <c r="G139" s="10">
        <f t="shared" si="45"/>
        <v>260855.08261994823</v>
      </c>
      <c r="H139" s="10">
        <f t="shared" si="45"/>
        <v>4347.2773800517898</v>
      </c>
      <c r="I139" s="10">
        <f t="shared" si="45"/>
        <v>265202.36</v>
      </c>
    </row>
    <row r="140" spans="1:9" x14ac:dyDescent="0.2">
      <c r="A140" s="2"/>
      <c r="B140" s="2">
        <v>31</v>
      </c>
      <c r="C140" s="15"/>
      <c r="D140" s="3" t="s">
        <v>18</v>
      </c>
      <c r="E140" s="4"/>
      <c r="F140" s="4"/>
      <c r="G140" s="4">
        <f>1753302.72/7.5345</f>
        <v>232703.26099940273</v>
      </c>
      <c r="H140" s="4">
        <f>I140-G140</f>
        <v>-5822.5009994027205</v>
      </c>
      <c r="I140" s="4">
        <v>226880.76</v>
      </c>
    </row>
    <row r="141" spans="1:9" x14ac:dyDescent="0.2">
      <c r="A141" s="2"/>
      <c r="B141" s="2">
        <v>32</v>
      </c>
      <c r="D141" s="6" t="s">
        <v>12</v>
      </c>
      <c r="E141" s="4"/>
      <c r="F141" s="4"/>
      <c r="G141" s="4">
        <f>212109.9/7.5345</f>
        <v>28151.821620545488</v>
      </c>
      <c r="H141" s="4">
        <f>I141-G141</f>
        <v>10169.77837945451</v>
      </c>
      <c r="I141" s="4">
        <v>38321.599999999999</v>
      </c>
    </row>
    <row r="142" spans="1:9" s="12" customFormat="1" x14ac:dyDescent="0.2">
      <c r="A142" s="9"/>
      <c r="B142" s="9"/>
      <c r="C142" s="16">
        <v>4</v>
      </c>
      <c r="D142" s="1" t="s">
        <v>55</v>
      </c>
      <c r="E142" s="10">
        <f>SUM(E143)</f>
        <v>0</v>
      </c>
      <c r="F142" s="10">
        <f t="shared" ref="F142:I142" si="46">SUM(F143)</f>
        <v>0</v>
      </c>
      <c r="G142" s="10">
        <f t="shared" si="46"/>
        <v>0</v>
      </c>
      <c r="H142" s="10">
        <f t="shared" si="46"/>
        <v>688.85</v>
      </c>
      <c r="I142" s="10">
        <f t="shared" si="46"/>
        <v>688.85</v>
      </c>
    </row>
    <row r="143" spans="1:9" x14ac:dyDescent="0.2">
      <c r="A143" s="2"/>
      <c r="B143" s="2">
        <v>42</v>
      </c>
      <c r="C143" s="15"/>
      <c r="D143" s="3" t="s">
        <v>20</v>
      </c>
      <c r="E143" s="4"/>
      <c r="F143" s="4"/>
      <c r="G143" s="4">
        <v>0</v>
      </c>
      <c r="H143" s="4">
        <f>I143-G143</f>
        <v>688.85</v>
      </c>
      <c r="I143" s="4">
        <v>688.85</v>
      </c>
    </row>
    <row r="144" spans="1:9" s="12" customFormat="1" x14ac:dyDescent="0.2">
      <c r="A144" s="9">
        <v>43</v>
      </c>
      <c r="B144" s="9"/>
      <c r="C144" s="16"/>
      <c r="D144" s="1" t="s">
        <v>109</v>
      </c>
      <c r="E144" s="10">
        <f>E145+E149</f>
        <v>0</v>
      </c>
      <c r="F144" s="10">
        <f t="shared" ref="F144:I144" si="47">F145+F149</f>
        <v>0</v>
      </c>
      <c r="G144" s="10">
        <f t="shared" si="47"/>
        <v>103783.39637666731</v>
      </c>
      <c r="H144" s="10">
        <f t="shared" si="47"/>
        <v>-21993.232862167351</v>
      </c>
      <c r="I144" s="10">
        <f t="shared" si="47"/>
        <v>77796.98</v>
      </c>
    </row>
    <row r="145" spans="1:9" s="12" customFormat="1" x14ac:dyDescent="0.2">
      <c r="A145" s="9"/>
      <c r="B145" s="9"/>
      <c r="C145" s="16">
        <v>3</v>
      </c>
      <c r="D145" s="1" t="s">
        <v>86</v>
      </c>
      <c r="E145" s="10">
        <f>SUM(E147:E148)</f>
        <v>0</v>
      </c>
      <c r="F145" s="10">
        <f t="shared" ref="F145" si="48">SUM(F147:F148)</f>
        <v>0</v>
      </c>
      <c r="G145" s="10">
        <f>SUM(G147:G148)+G146</f>
        <v>100266.24195367972</v>
      </c>
      <c r="H145" s="10">
        <f t="shared" ref="H145:I145" si="49">SUM(H147:H148)+H146</f>
        <v>-18883.408439179762</v>
      </c>
      <c r="I145" s="10">
        <f t="shared" si="49"/>
        <v>77389.649999999994</v>
      </c>
    </row>
    <row r="146" spans="1:9" x14ac:dyDescent="0.2">
      <c r="A146" s="2"/>
      <c r="B146" s="2">
        <v>31</v>
      </c>
      <c r="C146" s="15"/>
      <c r="D146" s="3" t="s">
        <v>18</v>
      </c>
      <c r="E146" s="4"/>
      <c r="F146" s="4"/>
      <c r="G146" s="4">
        <f>124800/7.5345</f>
        <v>16563.806490145329</v>
      </c>
      <c r="H146" s="4">
        <f>I146-G146</f>
        <v>-15813.806490145329</v>
      </c>
      <c r="I146" s="4">
        <v>750</v>
      </c>
    </row>
    <row r="147" spans="1:9" x14ac:dyDescent="0.2">
      <c r="A147" s="2"/>
      <c r="B147" s="2">
        <v>32</v>
      </c>
      <c r="C147" s="15"/>
      <c r="D147" s="3" t="s">
        <v>12</v>
      </c>
      <c r="E147" s="4"/>
      <c r="F147" s="4"/>
      <c r="G147" s="4">
        <f>626556/7.5345</f>
        <v>83158.271949034432</v>
      </c>
      <c r="H147" s="4">
        <f>I147-G147</f>
        <v>-7169.6019490344333</v>
      </c>
      <c r="I147" s="4">
        <v>75988.67</v>
      </c>
    </row>
    <row r="148" spans="1:9" x14ac:dyDescent="0.2">
      <c r="A148" s="2"/>
      <c r="B148" s="2">
        <v>34</v>
      </c>
      <c r="C148" s="15"/>
      <c r="D148" s="3" t="s">
        <v>19</v>
      </c>
      <c r="E148" s="4"/>
      <c r="F148" s="4"/>
      <c r="G148" s="4">
        <f>4100/7.5345</f>
        <v>544.16351449996682</v>
      </c>
      <c r="H148" s="4">
        <v>4100</v>
      </c>
      <c r="I148" s="4">
        <v>650.98</v>
      </c>
    </row>
    <row r="149" spans="1:9" s="12" customFormat="1" x14ac:dyDescent="0.2">
      <c r="A149" s="9"/>
      <c r="B149" s="9"/>
      <c r="C149" s="16">
        <v>4</v>
      </c>
      <c r="D149" s="1" t="s">
        <v>55</v>
      </c>
      <c r="E149" s="10">
        <f>SUM(E150:E151)</f>
        <v>0</v>
      </c>
      <c r="F149" s="10">
        <f t="shared" ref="F149:I149" si="50">SUM(F150:F151)</f>
        <v>0</v>
      </c>
      <c r="G149" s="10">
        <f t="shared" si="50"/>
        <v>3517.1544229875904</v>
      </c>
      <c r="H149" s="10">
        <f t="shared" si="50"/>
        <v>-3109.8244229875904</v>
      </c>
      <c r="I149" s="10">
        <f t="shared" si="50"/>
        <v>407.33</v>
      </c>
    </row>
    <row r="150" spans="1:9" hidden="1" x14ac:dyDescent="0.2">
      <c r="A150" s="2"/>
      <c r="B150" s="2">
        <v>41</v>
      </c>
      <c r="C150" s="15"/>
      <c r="D150" s="3" t="s">
        <v>55</v>
      </c>
      <c r="E150" s="4"/>
      <c r="F150" s="4"/>
      <c r="G150" s="4"/>
      <c r="H150" s="4"/>
      <c r="I150" s="4"/>
    </row>
    <row r="151" spans="1:9" x14ac:dyDescent="0.2">
      <c r="A151" s="2"/>
      <c r="B151" s="2">
        <v>42</v>
      </c>
      <c r="C151" s="15"/>
      <c r="D151" s="3" t="s">
        <v>20</v>
      </c>
      <c r="E151" s="4"/>
      <c r="F151" s="4"/>
      <c r="G151" s="4">
        <f>26500/7.5345</f>
        <v>3517.1544229875904</v>
      </c>
      <c r="H151" s="4">
        <f>I151-G151</f>
        <v>-3109.8244229875904</v>
      </c>
      <c r="I151" s="4">
        <v>407.33</v>
      </c>
    </row>
    <row r="152" spans="1:9" s="12" customFormat="1" x14ac:dyDescent="0.2">
      <c r="A152" s="9">
        <v>61</v>
      </c>
      <c r="B152" s="9"/>
      <c r="C152" s="16"/>
      <c r="D152" s="1" t="s">
        <v>54</v>
      </c>
      <c r="E152" s="10">
        <f>E153</f>
        <v>0</v>
      </c>
      <c r="F152" s="10">
        <f t="shared" ref="F152:I152" si="51">F153</f>
        <v>0</v>
      </c>
      <c r="G152" s="10">
        <f t="shared" si="51"/>
        <v>54153.03736147056</v>
      </c>
      <c r="H152" s="10">
        <f t="shared" si="51"/>
        <v>1845.0926385294388</v>
      </c>
      <c r="I152" s="10">
        <f t="shared" si="51"/>
        <v>55998.130000000005</v>
      </c>
    </row>
    <row r="153" spans="1:9" s="12" customFormat="1" x14ac:dyDescent="0.2">
      <c r="A153" s="9"/>
      <c r="B153" s="9"/>
      <c r="C153" s="16">
        <v>3</v>
      </c>
      <c r="D153" s="1" t="s">
        <v>86</v>
      </c>
      <c r="E153" s="10">
        <f>SUM(E154:E155)</f>
        <v>0</v>
      </c>
      <c r="F153" s="10">
        <f t="shared" ref="F153:I153" si="52">SUM(F154:F155)</f>
        <v>0</v>
      </c>
      <c r="G153" s="10">
        <f t="shared" si="52"/>
        <v>54153.03736147056</v>
      </c>
      <c r="H153" s="10">
        <f t="shared" si="52"/>
        <v>1845.0926385294388</v>
      </c>
      <c r="I153" s="10">
        <f t="shared" si="52"/>
        <v>55998.130000000005</v>
      </c>
    </row>
    <row r="154" spans="1:9" x14ac:dyDescent="0.2">
      <c r="A154" s="2"/>
      <c r="B154" s="2">
        <v>31</v>
      </c>
      <c r="C154" s="15"/>
      <c r="D154" s="3" t="s">
        <v>18</v>
      </c>
      <c r="E154" s="4"/>
      <c r="F154" s="4"/>
      <c r="G154" s="4">
        <f>393016.06/7.5345</f>
        <v>52162.195235251173</v>
      </c>
      <c r="H154" s="4">
        <f t="shared" ref="H154:H155" si="53">I154-G154</f>
        <v>2619.5647647488295</v>
      </c>
      <c r="I154" s="4">
        <v>54781.760000000002</v>
      </c>
    </row>
    <row r="155" spans="1:9" x14ac:dyDescent="0.2">
      <c r="A155" s="2"/>
      <c r="B155" s="2">
        <v>32</v>
      </c>
      <c r="C155" s="15"/>
      <c r="D155" s="3" t="s">
        <v>12</v>
      </c>
      <c r="E155" s="4"/>
      <c r="F155" s="4"/>
      <c r="G155" s="4">
        <f>15000/7.5345</f>
        <v>1990.8421262193906</v>
      </c>
      <c r="H155" s="4">
        <f t="shared" si="53"/>
        <v>-774.4721262193907</v>
      </c>
      <c r="I155" s="4">
        <v>1216.3699999999999</v>
      </c>
    </row>
    <row r="156" spans="1:9" s="12" customFormat="1" hidden="1" x14ac:dyDescent="0.2">
      <c r="A156" s="9">
        <v>52</v>
      </c>
      <c r="B156" s="9"/>
      <c r="C156" s="16"/>
      <c r="D156" s="1" t="s">
        <v>10</v>
      </c>
      <c r="E156" s="10">
        <f>E157</f>
        <v>0</v>
      </c>
      <c r="F156" s="10">
        <f t="shared" ref="F156:I156" si="54">F157</f>
        <v>0</v>
      </c>
      <c r="G156" s="10">
        <f t="shared" si="54"/>
        <v>0</v>
      </c>
      <c r="H156" s="10">
        <f t="shared" si="54"/>
        <v>0</v>
      </c>
      <c r="I156" s="10">
        <f t="shared" si="54"/>
        <v>0</v>
      </c>
    </row>
    <row r="157" spans="1:9" s="12" customFormat="1" hidden="1" x14ac:dyDescent="0.2">
      <c r="A157" s="9"/>
      <c r="B157" s="9"/>
      <c r="C157" s="16">
        <v>3</v>
      </c>
      <c r="D157" s="1" t="s">
        <v>86</v>
      </c>
      <c r="E157" s="10">
        <f>SUM(E158:E159)</f>
        <v>0</v>
      </c>
      <c r="F157" s="10">
        <f t="shared" ref="F157:I157" si="55">SUM(F158:F159)</f>
        <v>0</v>
      </c>
      <c r="G157" s="10">
        <f t="shared" si="55"/>
        <v>0</v>
      </c>
      <c r="H157" s="10">
        <f t="shared" si="55"/>
        <v>0</v>
      </c>
      <c r="I157" s="10">
        <f t="shared" si="55"/>
        <v>0</v>
      </c>
    </row>
    <row r="158" spans="1:9" hidden="1" x14ac:dyDescent="0.2">
      <c r="A158" s="2"/>
      <c r="B158" s="2">
        <v>31</v>
      </c>
      <c r="C158" s="2"/>
      <c r="D158" s="3" t="s">
        <v>18</v>
      </c>
      <c r="E158" s="4"/>
      <c r="F158" s="4"/>
      <c r="G158" s="4"/>
      <c r="H158" s="4"/>
      <c r="I158" s="4"/>
    </row>
    <row r="159" spans="1:9" hidden="1" x14ac:dyDescent="0.2">
      <c r="A159" s="2"/>
      <c r="B159" s="2">
        <v>32</v>
      </c>
      <c r="C159" s="2"/>
      <c r="D159" s="3" t="s">
        <v>12</v>
      </c>
      <c r="E159" s="4"/>
      <c r="F159" s="4"/>
      <c r="G159" s="4"/>
      <c r="H159" s="4"/>
      <c r="I159" s="4"/>
    </row>
    <row r="160" spans="1:9" s="12" customFormat="1" ht="24" hidden="1" x14ac:dyDescent="0.2">
      <c r="A160" s="9">
        <v>71</v>
      </c>
      <c r="B160" s="9"/>
      <c r="C160" s="16"/>
      <c r="D160" s="1" t="s">
        <v>87</v>
      </c>
      <c r="E160" s="10">
        <f>E161</f>
        <v>0</v>
      </c>
      <c r="F160" s="10">
        <f t="shared" ref="F160:I160" si="56">F161</f>
        <v>0</v>
      </c>
      <c r="G160" s="10">
        <f t="shared" si="56"/>
        <v>0</v>
      </c>
      <c r="H160" s="10">
        <f t="shared" si="56"/>
        <v>0</v>
      </c>
      <c r="I160" s="10">
        <f t="shared" si="56"/>
        <v>0</v>
      </c>
    </row>
    <row r="161" spans="1:9" s="12" customFormat="1" hidden="1" x14ac:dyDescent="0.2">
      <c r="A161" s="9"/>
      <c r="B161" s="9"/>
      <c r="C161" s="16">
        <v>4</v>
      </c>
      <c r="D161" s="1" t="s">
        <v>55</v>
      </c>
      <c r="E161" s="10">
        <f>SUM(E162)</f>
        <v>0</v>
      </c>
      <c r="F161" s="10">
        <f t="shared" ref="F161:I161" si="57">SUM(F162)</f>
        <v>0</v>
      </c>
      <c r="G161" s="10">
        <f t="shared" si="57"/>
        <v>0</v>
      </c>
      <c r="H161" s="10">
        <f t="shared" si="57"/>
        <v>0</v>
      </c>
      <c r="I161" s="10">
        <f t="shared" si="57"/>
        <v>0</v>
      </c>
    </row>
    <row r="162" spans="1:9" hidden="1" x14ac:dyDescent="0.2">
      <c r="A162" s="2"/>
      <c r="B162" s="2">
        <v>42</v>
      </c>
      <c r="C162" s="15"/>
      <c r="D162" s="3" t="s">
        <v>20</v>
      </c>
      <c r="E162" s="4"/>
      <c r="F162" s="4"/>
      <c r="G162" s="4"/>
      <c r="H162" s="4"/>
      <c r="I162" s="4"/>
    </row>
    <row r="163" spans="1:9" hidden="1" x14ac:dyDescent="0.2"/>
    <row r="164" spans="1:9" ht="36" x14ac:dyDescent="0.2">
      <c r="A164" s="2"/>
      <c r="B164" s="2"/>
      <c r="C164" s="14"/>
      <c r="D164" s="3" t="s">
        <v>40</v>
      </c>
      <c r="E164" s="3" t="s">
        <v>1</v>
      </c>
      <c r="F164" s="3" t="s">
        <v>2</v>
      </c>
      <c r="G164" s="3" t="s">
        <v>124</v>
      </c>
      <c r="H164" s="3" t="s">
        <v>126</v>
      </c>
      <c r="I164" s="3" t="s">
        <v>125</v>
      </c>
    </row>
    <row r="165" spans="1:9" x14ac:dyDescent="0.2">
      <c r="A165" s="38"/>
      <c r="B165" s="38"/>
      <c r="C165" s="17"/>
      <c r="D165" s="39" t="s">
        <v>113</v>
      </c>
      <c r="E165" s="40">
        <f>E166</f>
        <v>0</v>
      </c>
      <c r="F165" s="40">
        <f t="shared" ref="F165:I165" si="58">F166</f>
        <v>0</v>
      </c>
      <c r="G165" s="40">
        <f t="shared" si="58"/>
        <v>18966.134448204924</v>
      </c>
      <c r="H165" s="40">
        <f t="shared" si="58"/>
        <v>-4216.9444482049221</v>
      </c>
      <c r="I165" s="40">
        <f t="shared" si="58"/>
        <v>14749.189999999999</v>
      </c>
    </row>
    <row r="166" spans="1:9" x14ac:dyDescent="0.2">
      <c r="A166" s="38"/>
      <c r="B166" s="38"/>
      <c r="C166" s="17"/>
      <c r="D166" s="39" t="s">
        <v>114</v>
      </c>
      <c r="E166" s="40">
        <f>E167+E173+E181+E185+E189</f>
        <v>0</v>
      </c>
      <c r="F166" s="40">
        <f t="shared" ref="F166:I166" si="59">F167+F173+F181+F185+F189</f>
        <v>0</v>
      </c>
      <c r="G166" s="40">
        <f t="shared" si="59"/>
        <v>18966.134448204924</v>
      </c>
      <c r="H166" s="40">
        <f t="shared" si="59"/>
        <v>-4216.9444482049221</v>
      </c>
      <c r="I166" s="40">
        <f t="shared" si="59"/>
        <v>14749.189999999999</v>
      </c>
    </row>
    <row r="167" spans="1:9" s="12" customFormat="1" x14ac:dyDescent="0.2">
      <c r="A167" s="9">
        <v>11</v>
      </c>
      <c r="B167" s="9"/>
      <c r="C167" s="16"/>
      <c r="D167" s="9" t="s">
        <v>45</v>
      </c>
      <c r="E167" s="10">
        <f>E168+E170</f>
        <v>0</v>
      </c>
      <c r="F167" s="10">
        <f t="shared" ref="F167:I167" si="60">F168+F170</f>
        <v>0</v>
      </c>
      <c r="G167" s="10">
        <f t="shared" si="60"/>
        <v>16927.512110956268</v>
      </c>
      <c r="H167" s="10">
        <f t="shared" si="60"/>
        <v>-4589.2721109562663</v>
      </c>
      <c r="I167" s="10">
        <f t="shared" si="60"/>
        <v>12338.24</v>
      </c>
    </row>
    <row r="168" spans="1:9" s="12" customFormat="1" hidden="1" x14ac:dyDescent="0.2">
      <c r="A168" s="46">
        <v>92</v>
      </c>
      <c r="B168" s="46"/>
      <c r="C168" s="47"/>
      <c r="D168" s="48" t="s">
        <v>11</v>
      </c>
      <c r="E168" s="49">
        <f>E169</f>
        <v>0</v>
      </c>
      <c r="F168" s="49">
        <f t="shared" ref="F168:I168" si="61">F169</f>
        <v>0</v>
      </c>
      <c r="G168" s="49">
        <f t="shared" si="61"/>
        <v>0</v>
      </c>
      <c r="H168" s="49">
        <f t="shared" si="61"/>
        <v>0</v>
      </c>
      <c r="I168" s="49">
        <f t="shared" si="61"/>
        <v>0</v>
      </c>
    </row>
    <row r="169" spans="1:9" hidden="1" x14ac:dyDescent="0.2">
      <c r="A169" s="43"/>
      <c r="B169" s="50">
        <v>92</v>
      </c>
      <c r="C169" s="50"/>
      <c r="D169" s="44" t="s">
        <v>85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</row>
    <row r="170" spans="1:9" s="12" customFormat="1" x14ac:dyDescent="0.2">
      <c r="A170" s="9"/>
      <c r="B170" s="9"/>
      <c r="C170" s="16">
        <v>3</v>
      </c>
      <c r="D170" s="1" t="s">
        <v>86</v>
      </c>
      <c r="E170" s="10">
        <f>SUM(E171:E172)</f>
        <v>0</v>
      </c>
      <c r="F170" s="10">
        <f t="shared" ref="F170:I170" si="62">SUM(F171:F172)</f>
        <v>0</v>
      </c>
      <c r="G170" s="10">
        <f t="shared" si="62"/>
        <v>16927.512110956268</v>
      </c>
      <c r="H170" s="10">
        <f t="shared" si="62"/>
        <v>-4589.2721109562663</v>
      </c>
      <c r="I170" s="10">
        <f t="shared" si="62"/>
        <v>12338.24</v>
      </c>
    </row>
    <row r="171" spans="1:9" x14ac:dyDescent="0.2">
      <c r="A171" s="2"/>
      <c r="B171" s="2">
        <v>31</v>
      </c>
      <c r="C171" s="15"/>
      <c r="D171" s="3" t="s">
        <v>18</v>
      </c>
      <c r="E171" s="4"/>
      <c r="F171" s="4"/>
      <c r="G171" s="4">
        <f>111390.34/7.5345</f>
        <v>14784.038755060055</v>
      </c>
      <c r="H171" s="4">
        <f t="shared" ref="H171:H172" si="63">I171-G171</f>
        <v>-3363.5587550600558</v>
      </c>
      <c r="I171" s="4">
        <v>11420.48</v>
      </c>
    </row>
    <row r="172" spans="1:9" x14ac:dyDescent="0.2">
      <c r="A172" s="2"/>
      <c r="B172" s="2">
        <v>32</v>
      </c>
      <c r="D172" s="6" t="s">
        <v>12</v>
      </c>
      <c r="E172" s="4"/>
      <c r="F172" s="4"/>
      <c r="G172" s="4">
        <f>16150/7.5345</f>
        <v>2143.4733558962107</v>
      </c>
      <c r="H172" s="4">
        <f t="shared" si="63"/>
        <v>-1225.7133558962107</v>
      </c>
      <c r="I172" s="4">
        <v>917.76</v>
      </c>
    </row>
    <row r="173" spans="1:9" s="12" customFormat="1" x14ac:dyDescent="0.2">
      <c r="A173" s="9">
        <v>52</v>
      </c>
      <c r="B173" s="9"/>
      <c r="C173" s="16"/>
      <c r="D173" s="1" t="s">
        <v>115</v>
      </c>
      <c r="E173" s="10">
        <f>E174+E178</f>
        <v>0</v>
      </c>
      <c r="F173" s="10">
        <f t="shared" ref="F173:I173" si="64">F174+F178</f>
        <v>0</v>
      </c>
      <c r="G173" s="10">
        <f t="shared" si="64"/>
        <v>2038.6223372486561</v>
      </c>
      <c r="H173" s="10">
        <f t="shared" si="64"/>
        <v>372.32766275134372</v>
      </c>
      <c r="I173" s="10">
        <f t="shared" si="64"/>
        <v>2410.9499999999998</v>
      </c>
    </row>
    <row r="174" spans="1:9" s="12" customFormat="1" x14ac:dyDescent="0.2">
      <c r="A174" s="9"/>
      <c r="B174" s="9"/>
      <c r="C174" s="16">
        <v>3</v>
      </c>
      <c r="D174" s="1" t="s">
        <v>86</v>
      </c>
      <c r="E174" s="10">
        <f>SUM(E176:E177)</f>
        <v>0</v>
      </c>
      <c r="F174" s="10">
        <f t="shared" ref="F174" si="65">SUM(F176:F177)</f>
        <v>0</v>
      </c>
      <c r="G174" s="10">
        <f>SUM(G176:G177)+G175</f>
        <v>2038.6223372486561</v>
      </c>
      <c r="H174" s="10">
        <f t="shared" ref="H174" si="66">SUM(H176:H177)+H175</f>
        <v>372.32766275134372</v>
      </c>
      <c r="I174" s="10">
        <f t="shared" ref="I174" si="67">SUM(I176:I177)+I175</f>
        <v>2410.9499999999998</v>
      </c>
    </row>
    <row r="175" spans="1:9" hidden="1" x14ac:dyDescent="0.2">
      <c r="A175" s="2"/>
      <c r="B175" s="2">
        <v>31</v>
      </c>
      <c r="C175" s="15"/>
      <c r="D175" s="3" t="s">
        <v>18</v>
      </c>
      <c r="E175" s="4"/>
      <c r="F175" s="4"/>
      <c r="G175" s="4"/>
      <c r="H175" s="4"/>
      <c r="I175" s="4"/>
    </row>
    <row r="176" spans="1:9" x14ac:dyDescent="0.2">
      <c r="A176" s="2"/>
      <c r="B176" s="2">
        <v>32</v>
      </c>
      <c r="C176" s="15"/>
      <c r="D176" s="3" t="s">
        <v>12</v>
      </c>
      <c r="E176" s="4"/>
      <c r="F176" s="4"/>
      <c r="G176" s="4">
        <f>15360/7.5345</f>
        <v>2038.6223372486561</v>
      </c>
      <c r="H176" s="4">
        <f>I176-G176</f>
        <v>372.32766275134372</v>
      </c>
      <c r="I176" s="4">
        <v>2410.9499999999998</v>
      </c>
    </row>
    <row r="177" spans="1:9" hidden="1" x14ac:dyDescent="0.2">
      <c r="A177" s="2"/>
      <c r="B177" s="2">
        <v>34</v>
      </c>
      <c r="C177" s="15"/>
      <c r="D177" s="3" t="s">
        <v>19</v>
      </c>
      <c r="E177" s="4"/>
      <c r="F177" s="4"/>
      <c r="G177" s="4"/>
      <c r="H177" s="4"/>
      <c r="I177" s="4"/>
    </row>
    <row r="178" spans="1:9" s="12" customFormat="1" hidden="1" x14ac:dyDescent="0.2">
      <c r="A178" s="9"/>
      <c r="B178" s="9"/>
      <c r="C178" s="16">
        <v>4</v>
      </c>
      <c r="D178" s="1" t="s">
        <v>55</v>
      </c>
      <c r="E178" s="10">
        <f>SUM(E179:E180)</f>
        <v>0</v>
      </c>
      <c r="F178" s="10">
        <f t="shared" ref="F178:I178" si="68">SUM(F179:F180)</f>
        <v>0</v>
      </c>
      <c r="G178" s="10">
        <f t="shared" si="68"/>
        <v>0</v>
      </c>
      <c r="H178" s="10">
        <f t="shared" si="68"/>
        <v>0</v>
      </c>
      <c r="I178" s="10">
        <f t="shared" si="68"/>
        <v>0</v>
      </c>
    </row>
    <row r="179" spans="1:9" hidden="1" x14ac:dyDescent="0.2">
      <c r="A179" s="2"/>
      <c r="B179" s="2">
        <v>41</v>
      </c>
      <c r="C179" s="15"/>
      <c r="D179" s="3" t="s">
        <v>55</v>
      </c>
      <c r="E179" s="4"/>
      <c r="F179" s="4"/>
      <c r="G179" s="4"/>
      <c r="H179" s="4"/>
      <c r="I179" s="4"/>
    </row>
    <row r="180" spans="1:9" hidden="1" x14ac:dyDescent="0.2">
      <c r="A180" s="2"/>
      <c r="B180" s="2">
        <v>42</v>
      </c>
      <c r="C180" s="15"/>
      <c r="D180" s="3" t="s">
        <v>20</v>
      </c>
      <c r="E180" s="4"/>
      <c r="F180" s="4"/>
      <c r="G180" s="4"/>
      <c r="H180" s="4"/>
      <c r="I180" s="4"/>
    </row>
    <row r="181" spans="1:9" s="12" customFormat="1" hidden="1" x14ac:dyDescent="0.2">
      <c r="A181" s="9">
        <v>61</v>
      </c>
      <c r="B181" s="9"/>
      <c r="C181" s="16"/>
      <c r="D181" s="1" t="s">
        <v>54</v>
      </c>
      <c r="E181" s="10">
        <f>E182</f>
        <v>0</v>
      </c>
      <c r="F181" s="10">
        <f t="shared" ref="F181:I181" si="69">F182</f>
        <v>0</v>
      </c>
      <c r="G181" s="10">
        <f t="shared" si="69"/>
        <v>0</v>
      </c>
      <c r="H181" s="10">
        <f t="shared" si="69"/>
        <v>0</v>
      </c>
      <c r="I181" s="10">
        <f t="shared" si="69"/>
        <v>0</v>
      </c>
    </row>
    <row r="182" spans="1:9" s="12" customFormat="1" hidden="1" x14ac:dyDescent="0.2">
      <c r="A182" s="9"/>
      <c r="B182" s="9"/>
      <c r="C182" s="16">
        <v>3</v>
      </c>
      <c r="D182" s="1" t="s">
        <v>86</v>
      </c>
      <c r="E182" s="10">
        <f>SUM(E183:E184)</f>
        <v>0</v>
      </c>
      <c r="F182" s="10">
        <f t="shared" ref="F182:I182" si="70">SUM(F183:F184)</f>
        <v>0</v>
      </c>
      <c r="G182" s="10">
        <f t="shared" si="70"/>
        <v>0</v>
      </c>
      <c r="H182" s="10">
        <f t="shared" si="70"/>
        <v>0</v>
      </c>
      <c r="I182" s="10">
        <f t="shared" si="70"/>
        <v>0</v>
      </c>
    </row>
    <row r="183" spans="1:9" hidden="1" x14ac:dyDescent="0.2">
      <c r="A183" s="2"/>
      <c r="B183" s="2">
        <v>31</v>
      </c>
      <c r="C183" s="15"/>
      <c r="D183" s="3" t="s">
        <v>18</v>
      </c>
      <c r="E183" s="4"/>
      <c r="F183" s="4"/>
      <c r="G183" s="4"/>
      <c r="H183" s="4"/>
      <c r="I183" s="4"/>
    </row>
    <row r="184" spans="1:9" hidden="1" x14ac:dyDescent="0.2">
      <c r="A184" s="2"/>
      <c r="B184" s="2">
        <v>32</v>
      </c>
      <c r="C184" s="15"/>
      <c r="D184" s="3" t="s">
        <v>12</v>
      </c>
      <c r="E184" s="4"/>
      <c r="F184" s="4"/>
      <c r="G184" s="4"/>
      <c r="H184" s="4"/>
      <c r="I184" s="4"/>
    </row>
    <row r="185" spans="1:9" s="12" customFormat="1" hidden="1" x14ac:dyDescent="0.2">
      <c r="A185" s="9">
        <v>52</v>
      </c>
      <c r="B185" s="9"/>
      <c r="C185" s="16"/>
      <c r="D185" s="1" t="s">
        <v>10</v>
      </c>
      <c r="E185" s="10">
        <f>E186</f>
        <v>0</v>
      </c>
      <c r="F185" s="10">
        <f t="shared" ref="F185:I185" si="71">F186</f>
        <v>0</v>
      </c>
      <c r="G185" s="10">
        <f t="shared" si="71"/>
        <v>0</v>
      </c>
      <c r="H185" s="10">
        <f t="shared" si="71"/>
        <v>0</v>
      </c>
      <c r="I185" s="10">
        <f t="shared" si="71"/>
        <v>0</v>
      </c>
    </row>
    <row r="186" spans="1:9" s="12" customFormat="1" hidden="1" x14ac:dyDescent="0.2">
      <c r="A186" s="9"/>
      <c r="B186" s="9"/>
      <c r="C186" s="16">
        <v>3</v>
      </c>
      <c r="D186" s="1" t="s">
        <v>86</v>
      </c>
      <c r="E186" s="10">
        <f>SUM(E187:E188)</f>
        <v>0</v>
      </c>
      <c r="F186" s="10">
        <f t="shared" ref="F186:I186" si="72">SUM(F187:F188)</f>
        <v>0</v>
      </c>
      <c r="G186" s="10">
        <f t="shared" si="72"/>
        <v>0</v>
      </c>
      <c r="H186" s="10">
        <f t="shared" si="72"/>
        <v>0</v>
      </c>
      <c r="I186" s="10">
        <f t="shared" si="72"/>
        <v>0</v>
      </c>
    </row>
    <row r="187" spans="1:9" hidden="1" x14ac:dyDescent="0.2">
      <c r="A187" s="2"/>
      <c r="B187" s="2">
        <v>31</v>
      </c>
      <c r="C187" s="2"/>
      <c r="D187" s="3" t="s">
        <v>18</v>
      </c>
      <c r="E187" s="4"/>
      <c r="F187" s="4"/>
      <c r="G187" s="4"/>
      <c r="H187" s="4"/>
      <c r="I187" s="4"/>
    </row>
    <row r="188" spans="1:9" hidden="1" x14ac:dyDescent="0.2">
      <c r="A188" s="2"/>
      <c r="B188" s="2">
        <v>32</v>
      </c>
      <c r="C188" s="2"/>
      <c r="D188" s="3" t="s">
        <v>12</v>
      </c>
      <c r="E188" s="4"/>
      <c r="F188" s="4"/>
      <c r="G188" s="4"/>
      <c r="H188" s="4"/>
      <c r="I188" s="4"/>
    </row>
    <row r="189" spans="1:9" s="12" customFormat="1" ht="24" hidden="1" x14ac:dyDescent="0.2">
      <c r="A189" s="9">
        <v>71</v>
      </c>
      <c r="B189" s="9"/>
      <c r="C189" s="16"/>
      <c r="D189" s="1" t="s">
        <v>87</v>
      </c>
      <c r="E189" s="10">
        <f>E190</f>
        <v>0</v>
      </c>
      <c r="F189" s="10">
        <f t="shared" ref="F189:I189" si="73">F190</f>
        <v>0</v>
      </c>
      <c r="G189" s="10">
        <f t="shared" si="73"/>
        <v>0</v>
      </c>
      <c r="H189" s="10">
        <f t="shared" si="73"/>
        <v>0</v>
      </c>
      <c r="I189" s="10">
        <f t="shared" si="73"/>
        <v>0</v>
      </c>
    </row>
    <row r="190" spans="1:9" s="12" customFormat="1" hidden="1" x14ac:dyDescent="0.2">
      <c r="A190" s="9"/>
      <c r="B190" s="9"/>
      <c r="C190" s="16">
        <v>4</v>
      </c>
      <c r="D190" s="1" t="s">
        <v>55</v>
      </c>
      <c r="E190" s="10">
        <f>SUM(E191)</f>
        <v>0</v>
      </c>
      <c r="F190" s="10">
        <f t="shared" ref="F190:I190" si="74">SUM(F191)</f>
        <v>0</v>
      </c>
      <c r="G190" s="10">
        <f t="shared" si="74"/>
        <v>0</v>
      </c>
      <c r="H190" s="10">
        <f t="shared" si="74"/>
        <v>0</v>
      </c>
      <c r="I190" s="10">
        <f t="shared" si="74"/>
        <v>0</v>
      </c>
    </row>
    <row r="191" spans="1:9" hidden="1" x14ac:dyDescent="0.2">
      <c r="A191" s="2"/>
      <c r="B191" s="2">
        <v>42</v>
      </c>
      <c r="C191" s="15"/>
      <c r="D191" s="3" t="s">
        <v>20</v>
      </c>
      <c r="E191" s="4"/>
      <c r="F191" s="4"/>
      <c r="G191" s="4"/>
      <c r="H191" s="4"/>
      <c r="I191" s="4"/>
    </row>
    <row r="194" spans="1:9" ht="36" x14ac:dyDescent="0.2">
      <c r="A194" s="2"/>
      <c r="B194" s="2"/>
      <c r="C194" s="14"/>
      <c r="D194" s="3" t="s">
        <v>40</v>
      </c>
      <c r="E194" s="3" t="s">
        <v>1</v>
      </c>
      <c r="F194" s="3" t="s">
        <v>2</v>
      </c>
      <c r="G194" s="3" t="s">
        <v>124</v>
      </c>
      <c r="H194" s="3" t="s">
        <v>126</v>
      </c>
      <c r="I194" s="3" t="s">
        <v>125</v>
      </c>
    </row>
    <row r="195" spans="1:9" x14ac:dyDescent="0.2">
      <c r="A195" s="38"/>
      <c r="B195" s="38"/>
      <c r="C195" s="17"/>
      <c r="D195" s="39" t="s">
        <v>116</v>
      </c>
      <c r="E195" s="40">
        <f>E196</f>
        <v>0</v>
      </c>
      <c r="F195" s="40">
        <f t="shared" ref="F195:I195" si="75">F196</f>
        <v>0</v>
      </c>
      <c r="G195" s="40">
        <f t="shared" si="75"/>
        <v>101766.12383038024</v>
      </c>
      <c r="H195" s="40">
        <f t="shared" si="75"/>
        <v>6504.2061696197616</v>
      </c>
      <c r="I195" s="40">
        <f t="shared" si="75"/>
        <v>108270.33000000002</v>
      </c>
    </row>
    <row r="196" spans="1:9" x14ac:dyDescent="0.2">
      <c r="A196" s="38"/>
      <c r="B196" s="38"/>
      <c r="C196" s="17"/>
      <c r="D196" s="39" t="s">
        <v>117</v>
      </c>
      <c r="E196" s="40">
        <f>E197+E203+E211+E215+E219</f>
        <v>0</v>
      </c>
      <c r="F196" s="40">
        <f t="shared" ref="F196:I196" si="76">F197+F203+F211+F215+F219</f>
        <v>0</v>
      </c>
      <c r="G196" s="40">
        <f t="shared" si="76"/>
        <v>101766.12383038024</v>
      </c>
      <c r="H196" s="40">
        <f t="shared" si="76"/>
        <v>6504.2061696197616</v>
      </c>
      <c r="I196" s="40">
        <f t="shared" si="76"/>
        <v>108270.33000000002</v>
      </c>
    </row>
    <row r="197" spans="1:9" s="12" customFormat="1" x14ac:dyDescent="0.2">
      <c r="A197" s="9">
        <v>52</v>
      </c>
      <c r="B197" s="9"/>
      <c r="C197" s="16"/>
      <c r="D197" s="1" t="s">
        <v>118</v>
      </c>
      <c r="E197" s="10">
        <f>E198+E200</f>
        <v>0</v>
      </c>
      <c r="F197" s="10">
        <f t="shared" ref="F197:I197" si="77">F198+F200</f>
        <v>0</v>
      </c>
      <c r="G197" s="10">
        <f t="shared" si="77"/>
        <v>65926.05481451987</v>
      </c>
      <c r="H197" s="10">
        <f t="shared" si="77"/>
        <v>19528.705185480139</v>
      </c>
      <c r="I197" s="10">
        <f t="shared" si="77"/>
        <v>85454.760000000009</v>
      </c>
    </row>
    <row r="198" spans="1:9" s="12" customFormat="1" hidden="1" x14ac:dyDescent="0.2">
      <c r="A198" s="46">
        <v>92</v>
      </c>
      <c r="B198" s="46"/>
      <c r="C198" s="47"/>
      <c r="D198" s="48" t="s">
        <v>11</v>
      </c>
      <c r="E198" s="49">
        <f>E199</f>
        <v>0</v>
      </c>
      <c r="F198" s="49">
        <f t="shared" ref="F198:I198" si="78">F199</f>
        <v>0</v>
      </c>
      <c r="G198" s="49">
        <f t="shared" si="78"/>
        <v>0</v>
      </c>
      <c r="H198" s="49">
        <f t="shared" si="78"/>
        <v>0</v>
      </c>
      <c r="I198" s="49">
        <f t="shared" si="78"/>
        <v>0</v>
      </c>
    </row>
    <row r="199" spans="1:9" hidden="1" x14ac:dyDescent="0.2">
      <c r="A199" s="43"/>
      <c r="B199" s="50">
        <v>92</v>
      </c>
      <c r="C199" s="50"/>
      <c r="D199" s="44" t="s">
        <v>85</v>
      </c>
      <c r="E199" s="45">
        <v>0</v>
      </c>
      <c r="F199" s="45">
        <v>0</v>
      </c>
      <c r="G199" s="45">
        <v>0</v>
      </c>
      <c r="H199" s="45">
        <v>0</v>
      </c>
      <c r="I199" s="45">
        <v>0</v>
      </c>
    </row>
    <row r="200" spans="1:9" s="12" customFormat="1" x14ac:dyDescent="0.2">
      <c r="A200" s="9"/>
      <c r="B200" s="9"/>
      <c r="C200" s="16">
        <v>3</v>
      </c>
      <c r="D200" s="1" t="s">
        <v>86</v>
      </c>
      <c r="E200" s="10">
        <f>SUM(E201:E202)</f>
        <v>0</v>
      </c>
      <c r="F200" s="10">
        <f t="shared" ref="F200:I200" si="79">SUM(F201:F202)</f>
        <v>0</v>
      </c>
      <c r="G200" s="10">
        <f t="shared" si="79"/>
        <v>65926.05481451987</v>
      </c>
      <c r="H200" s="10">
        <f t="shared" si="79"/>
        <v>19528.705185480139</v>
      </c>
      <c r="I200" s="10">
        <f t="shared" si="79"/>
        <v>85454.760000000009</v>
      </c>
    </row>
    <row r="201" spans="1:9" ht="12" customHeight="1" x14ac:dyDescent="0.2">
      <c r="A201" s="2"/>
      <c r="B201" s="2">
        <v>31</v>
      </c>
      <c r="C201" s="15"/>
      <c r="D201" s="3" t="s">
        <v>18</v>
      </c>
      <c r="E201" s="4"/>
      <c r="F201" s="4"/>
      <c r="G201" s="4">
        <f>469119.86/7.5345</f>
        <v>62262.905302276187</v>
      </c>
      <c r="H201" s="4">
        <f>I201-G201</f>
        <v>11828.084697723818</v>
      </c>
      <c r="I201" s="4">
        <f>73940.99+150</f>
        <v>74090.990000000005</v>
      </c>
    </row>
    <row r="202" spans="1:9" x14ac:dyDescent="0.2">
      <c r="A202" s="2"/>
      <c r="B202" s="2">
        <v>32</v>
      </c>
      <c r="D202" s="6" t="s">
        <v>12</v>
      </c>
      <c r="E202" s="4"/>
      <c r="F202" s="4"/>
      <c r="G202" s="4">
        <f>27600/7.5345</f>
        <v>3663.1495122436791</v>
      </c>
      <c r="H202" s="4">
        <f>I202-G202</f>
        <v>7700.6204877563214</v>
      </c>
      <c r="I202" s="4">
        <v>11363.77</v>
      </c>
    </row>
    <row r="203" spans="1:9" s="12" customFormat="1" x14ac:dyDescent="0.2">
      <c r="A203" s="9">
        <v>43</v>
      </c>
      <c r="B203" s="9"/>
      <c r="C203" s="16"/>
      <c r="D203" s="1" t="s">
        <v>109</v>
      </c>
      <c r="E203" s="10">
        <f>E204+E208</f>
        <v>0</v>
      </c>
      <c r="F203" s="10">
        <f t="shared" ref="F203:I203" si="80">F204+F208</f>
        <v>0</v>
      </c>
      <c r="G203" s="10">
        <f t="shared" si="80"/>
        <v>35840.069015860376</v>
      </c>
      <c r="H203" s="10">
        <f t="shared" si="80"/>
        <v>-13024.499015860378</v>
      </c>
      <c r="I203" s="10">
        <f t="shared" si="80"/>
        <v>22815.57</v>
      </c>
    </row>
    <row r="204" spans="1:9" s="12" customFormat="1" x14ac:dyDescent="0.2">
      <c r="A204" s="9"/>
      <c r="B204" s="9"/>
      <c r="C204" s="16">
        <v>3</v>
      </c>
      <c r="D204" s="1" t="s">
        <v>86</v>
      </c>
      <c r="E204" s="10">
        <f>SUM(E206:E207)</f>
        <v>0</v>
      </c>
      <c r="F204" s="10">
        <f t="shared" ref="F204" si="81">SUM(F206:F207)</f>
        <v>0</v>
      </c>
      <c r="G204" s="10">
        <f>SUM(G206:G207)+G205</f>
        <v>34711.925144336055</v>
      </c>
      <c r="H204" s="10">
        <f t="shared" ref="H204" si="82">SUM(H206:H207)+H205</f>
        <v>-11896.355144336056</v>
      </c>
      <c r="I204" s="10">
        <f t="shared" ref="I204" si="83">SUM(I206:I207)+I205</f>
        <v>22815.57</v>
      </c>
    </row>
    <row r="205" spans="1:9" x14ac:dyDescent="0.2">
      <c r="A205" s="2"/>
      <c r="B205" s="2">
        <v>32</v>
      </c>
      <c r="D205" s="6" t="s">
        <v>12</v>
      </c>
      <c r="E205" s="4"/>
      <c r="F205" s="4"/>
      <c r="G205" s="4">
        <f>261537/7.5345</f>
        <v>34711.925144336055</v>
      </c>
      <c r="H205" s="4">
        <f>I205-G205</f>
        <v>-12231.715144336056</v>
      </c>
      <c r="I205" s="4">
        <v>22480.21</v>
      </c>
    </row>
    <row r="206" spans="1:9" hidden="1" x14ac:dyDescent="0.2">
      <c r="A206" s="2"/>
      <c r="B206" s="2">
        <v>32</v>
      </c>
      <c r="C206" s="15"/>
      <c r="D206" s="3" t="s">
        <v>12</v>
      </c>
      <c r="E206" s="4"/>
      <c r="F206" s="4"/>
      <c r="G206" s="4"/>
      <c r="H206" s="4">
        <f t="shared" ref="H206:H207" si="84">I206-G206</f>
        <v>0</v>
      </c>
      <c r="I206" s="4"/>
    </row>
    <row r="207" spans="1:9" x14ac:dyDescent="0.2">
      <c r="A207" s="2"/>
      <c r="B207" s="2">
        <v>34</v>
      </c>
      <c r="C207" s="15"/>
      <c r="D207" s="3" t="s">
        <v>19</v>
      </c>
      <c r="E207" s="4"/>
      <c r="F207" s="4"/>
      <c r="G207" s="4">
        <v>0</v>
      </c>
      <c r="H207" s="4">
        <f t="shared" si="84"/>
        <v>335.36</v>
      </c>
      <c r="I207" s="4">
        <v>335.36</v>
      </c>
    </row>
    <row r="208" spans="1:9" s="12" customFormat="1" x14ac:dyDescent="0.2">
      <c r="A208" s="9"/>
      <c r="B208" s="9"/>
      <c r="C208" s="16">
        <v>4</v>
      </c>
      <c r="D208" s="1" t="s">
        <v>55</v>
      </c>
      <c r="E208" s="10">
        <f>SUM(E209:E210)</f>
        <v>0</v>
      </c>
      <c r="F208" s="10">
        <f t="shared" ref="F208:I208" si="85">SUM(F209:F210)</f>
        <v>0</v>
      </c>
      <c r="G208" s="10">
        <f t="shared" si="85"/>
        <v>1128.1438715243214</v>
      </c>
      <c r="H208" s="10">
        <f t="shared" si="85"/>
        <v>-1128.1438715243214</v>
      </c>
      <c r="I208" s="10">
        <f t="shared" si="85"/>
        <v>0</v>
      </c>
    </row>
    <row r="209" spans="1:9" hidden="1" x14ac:dyDescent="0.2">
      <c r="A209" s="2"/>
      <c r="B209" s="2">
        <v>41</v>
      </c>
      <c r="C209" s="15"/>
      <c r="D209" s="3" t="s">
        <v>55</v>
      </c>
      <c r="E209" s="4"/>
      <c r="F209" s="4"/>
      <c r="G209" s="4"/>
      <c r="H209" s="4"/>
      <c r="I209" s="4"/>
    </row>
    <row r="210" spans="1:9" x14ac:dyDescent="0.2">
      <c r="A210" s="2"/>
      <c r="B210" s="2">
        <v>42</v>
      </c>
      <c r="C210" s="15"/>
      <c r="D210" s="3" t="s">
        <v>20</v>
      </c>
      <c r="E210" s="4"/>
      <c r="F210" s="4"/>
      <c r="G210" s="4">
        <f>8500/7.5345</f>
        <v>1128.1438715243214</v>
      </c>
      <c r="H210" s="4">
        <f>I210-G210</f>
        <v>-1128.1438715243214</v>
      </c>
      <c r="I210" s="4">
        <v>0</v>
      </c>
    </row>
    <row r="211" spans="1:9" s="12" customFormat="1" hidden="1" x14ac:dyDescent="0.2">
      <c r="A211" s="9">
        <v>61</v>
      </c>
      <c r="B211" s="9"/>
      <c r="C211" s="16"/>
      <c r="D211" s="1" t="s">
        <v>54</v>
      </c>
      <c r="E211" s="10">
        <f>E212</f>
        <v>0</v>
      </c>
      <c r="F211" s="10">
        <f t="shared" ref="F211:I211" si="86">F212</f>
        <v>0</v>
      </c>
      <c r="G211" s="10">
        <f t="shared" si="86"/>
        <v>0</v>
      </c>
      <c r="H211" s="10">
        <f t="shared" si="86"/>
        <v>0</v>
      </c>
      <c r="I211" s="10">
        <f t="shared" si="86"/>
        <v>0</v>
      </c>
    </row>
    <row r="212" spans="1:9" s="12" customFormat="1" hidden="1" x14ac:dyDescent="0.2">
      <c r="A212" s="9"/>
      <c r="B212" s="9"/>
      <c r="C212" s="16">
        <v>3</v>
      </c>
      <c r="D212" s="1" t="s">
        <v>86</v>
      </c>
      <c r="E212" s="10">
        <f>SUM(E213:E214)</f>
        <v>0</v>
      </c>
      <c r="F212" s="10">
        <f t="shared" ref="F212:I212" si="87">SUM(F213:F214)</f>
        <v>0</v>
      </c>
      <c r="G212" s="10">
        <f t="shared" si="87"/>
        <v>0</v>
      </c>
      <c r="H212" s="10">
        <f t="shared" si="87"/>
        <v>0</v>
      </c>
      <c r="I212" s="10">
        <f t="shared" si="87"/>
        <v>0</v>
      </c>
    </row>
    <row r="213" spans="1:9" hidden="1" x14ac:dyDescent="0.2">
      <c r="A213" s="2"/>
      <c r="B213" s="2">
        <v>31</v>
      </c>
      <c r="C213" s="15"/>
      <c r="D213" s="3" t="s">
        <v>18</v>
      </c>
      <c r="E213" s="4"/>
      <c r="F213" s="4"/>
      <c r="G213" s="4"/>
      <c r="H213" s="4"/>
      <c r="I213" s="4"/>
    </row>
    <row r="214" spans="1:9" hidden="1" x14ac:dyDescent="0.2">
      <c r="A214" s="2"/>
      <c r="B214" s="2">
        <v>32</v>
      </c>
      <c r="C214" s="15"/>
      <c r="D214" s="3" t="s">
        <v>12</v>
      </c>
      <c r="E214" s="4"/>
      <c r="F214" s="4"/>
      <c r="G214" s="4"/>
      <c r="H214" s="4"/>
      <c r="I214" s="4"/>
    </row>
    <row r="215" spans="1:9" s="12" customFormat="1" hidden="1" x14ac:dyDescent="0.2">
      <c r="A215" s="9">
        <v>52</v>
      </c>
      <c r="B215" s="9"/>
      <c r="C215" s="16"/>
      <c r="D215" s="1" t="s">
        <v>115</v>
      </c>
      <c r="E215" s="10">
        <f>E216</f>
        <v>0</v>
      </c>
      <c r="F215" s="10">
        <f t="shared" ref="F215:I215" si="88">F216</f>
        <v>0</v>
      </c>
      <c r="G215" s="10">
        <f t="shared" si="88"/>
        <v>0</v>
      </c>
      <c r="H215" s="10">
        <f t="shared" si="88"/>
        <v>0</v>
      </c>
      <c r="I215" s="10">
        <f t="shared" si="88"/>
        <v>0</v>
      </c>
    </row>
    <row r="216" spans="1:9" s="12" customFormat="1" hidden="1" x14ac:dyDescent="0.2">
      <c r="A216" s="9"/>
      <c r="B216" s="9"/>
      <c r="C216" s="16">
        <v>3</v>
      </c>
      <c r="D216" s="1" t="s">
        <v>86</v>
      </c>
      <c r="E216" s="10">
        <f>SUM(E217:E218)</f>
        <v>0</v>
      </c>
      <c r="F216" s="10">
        <f t="shared" ref="F216:I216" si="89">SUM(F217:F218)</f>
        <v>0</v>
      </c>
      <c r="G216" s="10">
        <f t="shared" si="89"/>
        <v>0</v>
      </c>
      <c r="H216" s="10">
        <f t="shared" si="89"/>
        <v>0</v>
      </c>
      <c r="I216" s="10">
        <f t="shared" si="89"/>
        <v>0</v>
      </c>
    </row>
    <row r="217" spans="1:9" hidden="1" x14ac:dyDescent="0.2">
      <c r="A217" s="2"/>
      <c r="B217" s="2">
        <v>31</v>
      </c>
      <c r="C217" s="2"/>
      <c r="D217" s="3" t="s">
        <v>18</v>
      </c>
      <c r="E217" s="4"/>
      <c r="F217" s="4"/>
      <c r="G217" s="4"/>
      <c r="H217" s="4"/>
      <c r="I217" s="4"/>
    </row>
    <row r="218" spans="1:9" hidden="1" x14ac:dyDescent="0.2">
      <c r="A218" s="2"/>
      <c r="B218" s="2">
        <v>32</v>
      </c>
      <c r="C218" s="2"/>
      <c r="D218" s="3" t="s">
        <v>12</v>
      </c>
      <c r="E218" s="4"/>
      <c r="F218" s="4"/>
      <c r="G218" s="4"/>
      <c r="H218" s="4"/>
      <c r="I218" s="4"/>
    </row>
    <row r="219" spans="1:9" s="12" customFormat="1" ht="24" hidden="1" x14ac:dyDescent="0.2">
      <c r="A219" s="9">
        <v>71</v>
      </c>
      <c r="B219" s="9"/>
      <c r="C219" s="16"/>
      <c r="D219" s="1" t="s">
        <v>87</v>
      </c>
      <c r="E219" s="10">
        <f>E220</f>
        <v>0</v>
      </c>
      <c r="F219" s="10">
        <f t="shared" ref="F219:I219" si="90">F220</f>
        <v>0</v>
      </c>
      <c r="G219" s="10">
        <f t="shared" si="90"/>
        <v>0</v>
      </c>
      <c r="H219" s="10">
        <f t="shared" si="90"/>
        <v>0</v>
      </c>
      <c r="I219" s="10">
        <f t="shared" si="90"/>
        <v>0</v>
      </c>
    </row>
    <row r="220" spans="1:9" s="12" customFormat="1" hidden="1" x14ac:dyDescent="0.2">
      <c r="A220" s="9"/>
      <c r="B220" s="9"/>
      <c r="C220" s="16">
        <v>4</v>
      </c>
      <c r="D220" s="1" t="s">
        <v>55</v>
      </c>
      <c r="E220" s="10">
        <f>SUM(E221)</f>
        <v>0</v>
      </c>
      <c r="F220" s="10">
        <f t="shared" ref="F220:I220" si="91">SUM(F221)</f>
        <v>0</v>
      </c>
      <c r="G220" s="10">
        <f t="shared" si="91"/>
        <v>0</v>
      </c>
      <c r="H220" s="10">
        <f t="shared" si="91"/>
        <v>0</v>
      </c>
      <c r="I220" s="10">
        <f t="shared" si="91"/>
        <v>0</v>
      </c>
    </row>
    <row r="221" spans="1:9" hidden="1" x14ac:dyDescent="0.2">
      <c r="A221" s="2"/>
      <c r="B221" s="2">
        <v>42</v>
      </c>
      <c r="C221" s="15"/>
      <c r="D221" s="3" t="s">
        <v>20</v>
      </c>
      <c r="E221" s="4"/>
      <c r="F221" s="4"/>
      <c r="G221" s="4"/>
      <c r="H221" s="4"/>
      <c r="I221" s="4"/>
    </row>
    <row r="224" spans="1:9" ht="36" x14ac:dyDescent="0.2">
      <c r="A224" s="2"/>
      <c r="B224" s="2"/>
      <c r="C224" s="14"/>
      <c r="D224" s="3" t="s">
        <v>40</v>
      </c>
      <c r="E224" s="3" t="s">
        <v>1</v>
      </c>
      <c r="F224" s="3" t="s">
        <v>2</v>
      </c>
      <c r="G224" s="3" t="s">
        <v>124</v>
      </c>
      <c r="H224" s="3" t="s">
        <v>126</v>
      </c>
      <c r="I224" s="3" t="s">
        <v>125</v>
      </c>
    </row>
    <row r="225" spans="1:9" x14ac:dyDescent="0.2">
      <c r="A225" s="38"/>
      <c r="B225" s="38"/>
      <c r="C225" s="17"/>
      <c r="D225" s="39" t="s">
        <v>116</v>
      </c>
      <c r="E225" s="40">
        <f>E226</f>
        <v>0</v>
      </c>
      <c r="F225" s="40">
        <f t="shared" ref="F225:I225" si="92">F226</f>
        <v>0</v>
      </c>
      <c r="G225" s="40">
        <f t="shared" si="92"/>
        <v>297.29909084876232</v>
      </c>
      <c r="H225" s="40">
        <f t="shared" si="92"/>
        <v>31.800909151237704</v>
      </c>
      <c r="I225" s="40">
        <f t="shared" si="92"/>
        <v>329.1</v>
      </c>
    </row>
    <row r="226" spans="1:9" x14ac:dyDescent="0.2">
      <c r="A226" s="38"/>
      <c r="B226" s="38"/>
      <c r="C226" s="17"/>
      <c r="D226" s="39" t="s">
        <v>114</v>
      </c>
      <c r="E226" s="40">
        <f>E227+E233+E241+E245+E249</f>
        <v>0</v>
      </c>
      <c r="F226" s="40">
        <f t="shared" ref="F226:I226" si="93">F227+F233+F241+F245+F249</f>
        <v>0</v>
      </c>
      <c r="G226" s="40">
        <f t="shared" si="93"/>
        <v>297.29909084876232</v>
      </c>
      <c r="H226" s="40">
        <f t="shared" si="93"/>
        <v>31.800909151237704</v>
      </c>
      <c r="I226" s="40">
        <f t="shared" si="93"/>
        <v>329.1</v>
      </c>
    </row>
    <row r="227" spans="1:9" s="12" customFormat="1" x14ac:dyDescent="0.2">
      <c r="A227" s="9">
        <v>52</v>
      </c>
      <c r="B227" s="9"/>
      <c r="C227" s="16"/>
      <c r="D227" s="1" t="s">
        <v>118</v>
      </c>
      <c r="E227" s="10">
        <f>E228+E230</f>
        <v>0</v>
      </c>
      <c r="F227" s="10">
        <f t="shared" ref="F227:I227" si="94">F228+F230</f>
        <v>0</v>
      </c>
      <c r="G227" s="10">
        <f t="shared" si="94"/>
        <v>297.29909084876232</v>
      </c>
      <c r="H227" s="10">
        <f t="shared" si="94"/>
        <v>31.800909151237704</v>
      </c>
      <c r="I227" s="10">
        <f t="shared" si="94"/>
        <v>329.1</v>
      </c>
    </row>
    <row r="228" spans="1:9" s="12" customFormat="1" hidden="1" x14ac:dyDescent="0.2">
      <c r="A228" s="46">
        <v>92</v>
      </c>
      <c r="B228" s="46"/>
      <c r="C228" s="47"/>
      <c r="D228" s="48" t="s">
        <v>11</v>
      </c>
      <c r="E228" s="49">
        <f>E229</f>
        <v>0</v>
      </c>
      <c r="F228" s="49">
        <f t="shared" ref="F228:I228" si="95">F229</f>
        <v>0</v>
      </c>
      <c r="G228" s="49">
        <f t="shared" si="95"/>
        <v>0</v>
      </c>
      <c r="H228" s="49">
        <f t="shared" si="95"/>
        <v>0</v>
      </c>
      <c r="I228" s="49">
        <f t="shared" si="95"/>
        <v>0</v>
      </c>
    </row>
    <row r="229" spans="1:9" hidden="1" x14ac:dyDescent="0.2">
      <c r="A229" s="43"/>
      <c r="B229" s="50">
        <v>92</v>
      </c>
      <c r="C229" s="50"/>
      <c r="D229" s="44" t="s">
        <v>85</v>
      </c>
      <c r="E229" s="45">
        <v>0</v>
      </c>
      <c r="F229" s="45">
        <v>0</v>
      </c>
      <c r="G229" s="45">
        <v>0</v>
      </c>
      <c r="H229" s="45">
        <v>0</v>
      </c>
      <c r="I229" s="45">
        <v>0</v>
      </c>
    </row>
    <row r="230" spans="1:9" s="12" customFormat="1" x14ac:dyDescent="0.2">
      <c r="A230" s="9"/>
      <c r="B230" s="9"/>
      <c r="C230" s="16">
        <v>3</v>
      </c>
      <c r="D230" s="1" t="s">
        <v>86</v>
      </c>
      <c r="E230" s="10">
        <f>SUM(E231:E232)</f>
        <v>0</v>
      </c>
      <c r="F230" s="10">
        <f t="shared" ref="F230:I230" si="96">SUM(F231:F232)</f>
        <v>0</v>
      </c>
      <c r="G230" s="10">
        <f t="shared" si="96"/>
        <v>297.29909084876232</v>
      </c>
      <c r="H230" s="10">
        <f t="shared" si="96"/>
        <v>31.800909151237704</v>
      </c>
      <c r="I230" s="10">
        <f t="shared" si="96"/>
        <v>329.1</v>
      </c>
    </row>
    <row r="231" spans="1:9" hidden="1" x14ac:dyDescent="0.2">
      <c r="A231" s="2"/>
      <c r="B231" s="2">
        <v>31</v>
      </c>
      <c r="C231" s="15"/>
      <c r="D231" s="3" t="s">
        <v>18</v>
      </c>
      <c r="E231" s="4"/>
      <c r="F231" s="4"/>
      <c r="G231" s="4"/>
      <c r="H231" s="4"/>
      <c r="I231" s="4"/>
    </row>
    <row r="232" spans="1:9" x14ac:dyDescent="0.2">
      <c r="A232" s="2"/>
      <c r="B232" s="2">
        <v>32</v>
      </c>
      <c r="C232" s="51"/>
      <c r="D232" s="3" t="s">
        <v>12</v>
      </c>
      <c r="E232" s="4"/>
      <c r="F232" s="4"/>
      <c r="G232" s="4">
        <f>2240/7.5345</f>
        <v>297.29909084876232</v>
      </c>
      <c r="H232" s="4">
        <f>I232-G232</f>
        <v>31.800909151237704</v>
      </c>
      <c r="I232" s="4">
        <v>329.1</v>
      </c>
    </row>
    <row r="233" spans="1:9" s="12" customFormat="1" hidden="1" x14ac:dyDescent="0.2">
      <c r="A233" s="9">
        <v>43</v>
      </c>
      <c r="B233" s="9"/>
      <c r="C233" s="16"/>
      <c r="D233" s="1" t="s">
        <v>109</v>
      </c>
      <c r="E233" s="10">
        <f>E234+E238</f>
        <v>0</v>
      </c>
      <c r="F233" s="10">
        <f t="shared" ref="F233:I233" si="97">F234+F238</f>
        <v>0</v>
      </c>
      <c r="G233" s="10">
        <f t="shared" si="97"/>
        <v>0</v>
      </c>
      <c r="H233" s="10">
        <f t="shared" si="97"/>
        <v>0</v>
      </c>
      <c r="I233" s="10">
        <f t="shared" si="97"/>
        <v>0</v>
      </c>
    </row>
    <row r="234" spans="1:9" s="12" customFormat="1" hidden="1" x14ac:dyDescent="0.2">
      <c r="A234" s="9"/>
      <c r="B234" s="9"/>
      <c r="C234" s="16">
        <v>3</v>
      </c>
      <c r="D234" s="1" t="s">
        <v>86</v>
      </c>
      <c r="E234" s="10">
        <f>SUM(E236:E237)</f>
        <v>0</v>
      </c>
      <c r="F234" s="10">
        <f t="shared" ref="F234" si="98">SUM(F236:F237)</f>
        <v>0</v>
      </c>
      <c r="G234" s="10">
        <f>SUM(G236:G237)+G235</f>
        <v>0</v>
      </c>
      <c r="H234" s="10">
        <f t="shared" ref="H234" si="99">SUM(H236:H237)+H235</f>
        <v>0</v>
      </c>
      <c r="I234" s="10">
        <f t="shared" ref="I234" si="100">SUM(I236:I237)+I235</f>
        <v>0</v>
      </c>
    </row>
    <row r="235" spans="1:9" hidden="1" x14ac:dyDescent="0.2">
      <c r="A235" s="2"/>
      <c r="B235" s="2">
        <v>31</v>
      </c>
      <c r="C235" s="15"/>
      <c r="D235" s="3" t="s">
        <v>18</v>
      </c>
      <c r="E235" s="4"/>
      <c r="F235" s="4"/>
      <c r="G235" s="4"/>
      <c r="H235" s="4"/>
      <c r="I235" s="4"/>
    </row>
    <row r="236" spans="1:9" hidden="1" x14ac:dyDescent="0.2">
      <c r="A236" s="2"/>
      <c r="B236" s="2">
        <v>32</v>
      </c>
      <c r="C236" s="15"/>
      <c r="D236" s="3" t="s">
        <v>12</v>
      </c>
      <c r="E236" s="4"/>
      <c r="F236" s="4"/>
      <c r="G236" s="4"/>
      <c r="H236" s="4"/>
      <c r="I236" s="4"/>
    </row>
    <row r="237" spans="1:9" hidden="1" x14ac:dyDescent="0.2">
      <c r="A237" s="2"/>
      <c r="B237" s="2">
        <v>34</v>
      </c>
      <c r="C237" s="15"/>
      <c r="D237" s="3" t="s">
        <v>19</v>
      </c>
      <c r="E237" s="4"/>
      <c r="F237" s="4"/>
      <c r="G237" s="4"/>
      <c r="H237" s="4"/>
      <c r="I237" s="4"/>
    </row>
    <row r="238" spans="1:9" s="12" customFormat="1" hidden="1" x14ac:dyDescent="0.2">
      <c r="A238" s="9"/>
      <c r="B238" s="9"/>
      <c r="C238" s="16">
        <v>4</v>
      </c>
      <c r="D238" s="1" t="s">
        <v>55</v>
      </c>
      <c r="E238" s="10">
        <f>SUM(E239:E240)</f>
        <v>0</v>
      </c>
      <c r="F238" s="10">
        <f t="shared" ref="F238:I238" si="101">SUM(F239:F240)</f>
        <v>0</v>
      </c>
      <c r="G238" s="10">
        <f t="shared" si="101"/>
        <v>0</v>
      </c>
      <c r="H238" s="10">
        <f t="shared" si="101"/>
        <v>0</v>
      </c>
      <c r="I238" s="10">
        <f t="shared" si="101"/>
        <v>0</v>
      </c>
    </row>
    <row r="239" spans="1:9" hidden="1" x14ac:dyDescent="0.2">
      <c r="A239" s="2"/>
      <c r="B239" s="2">
        <v>41</v>
      </c>
      <c r="C239" s="15"/>
      <c r="D239" s="3" t="s">
        <v>55</v>
      </c>
      <c r="E239" s="4"/>
      <c r="F239" s="4"/>
      <c r="G239" s="4"/>
      <c r="H239" s="4"/>
      <c r="I239" s="4"/>
    </row>
    <row r="240" spans="1:9" hidden="1" x14ac:dyDescent="0.2">
      <c r="A240" s="2"/>
      <c r="B240" s="2">
        <v>42</v>
      </c>
      <c r="C240" s="15"/>
      <c r="D240" s="3" t="s">
        <v>20</v>
      </c>
      <c r="E240" s="4"/>
      <c r="F240" s="4"/>
      <c r="G240" s="4"/>
      <c r="H240" s="4"/>
      <c r="I240" s="4"/>
    </row>
    <row r="241" spans="1:9" s="12" customFormat="1" hidden="1" x14ac:dyDescent="0.2">
      <c r="A241" s="9">
        <v>61</v>
      </c>
      <c r="B241" s="9"/>
      <c r="C241" s="16"/>
      <c r="D241" s="1" t="s">
        <v>54</v>
      </c>
      <c r="E241" s="10">
        <f>E242</f>
        <v>0</v>
      </c>
      <c r="F241" s="10">
        <f t="shared" ref="F241:I241" si="102">F242</f>
        <v>0</v>
      </c>
      <c r="G241" s="10">
        <f t="shared" si="102"/>
        <v>0</v>
      </c>
      <c r="H241" s="10">
        <f t="shared" si="102"/>
        <v>0</v>
      </c>
      <c r="I241" s="10">
        <f t="shared" si="102"/>
        <v>0</v>
      </c>
    </row>
    <row r="242" spans="1:9" s="12" customFormat="1" hidden="1" x14ac:dyDescent="0.2">
      <c r="A242" s="9"/>
      <c r="B242" s="9"/>
      <c r="C242" s="16">
        <v>3</v>
      </c>
      <c r="D242" s="1" t="s">
        <v>86</v>
      </c>
      <c r="E242" s="10">
        <f>SUM(E243:E244)</f>
        <v>0</v>
      </c>
      <c r="F242" s="10">
        <f t="shared" ref="F242:I242" si="103">SUM(F243:F244)</f>
        <v>0</v>
      </c>
      <c r="G242" s="10">
        <f t="shared" si="103"/>
        <v>0</v>
      </c>
      <c r="H242" s="10">
        <f t="shared" si="103"/>
        <v>0</v>
      </c>
      <c r="I242" s="10">
        <f t="shared" si="103"/>
        <v>0</v>
      </c>
    </row>
    <row r="243" spans="1:9" hidden="1" x14ac:dyDescent="0.2">
      <c r="A243" s="2"/>
      <c r="B243" s="2">
        <v>31</v>
      </c>
      <c r="C243" s="15"/>
      <c r="D243" s="3" t="s">
        <v>18</v>
      </c>
      <c r="E243" s="4"/>
      <c r="F243" s="4"/>
      <c r="G243" s="4"/>
      <c r="H243" s="4"/>
      <c r="I243" s="4"/>
    </row>
    <row r="244" spans="1:9" hidden="1" x14ac:dyDescent="0.2">
      <c r="A244" s="2"/>
      <c r="B244" s="2">
        <v>32</v>
      </c>
      <c r="C244" s="15"/>
      <c r="D244" s="3" t="s">
        <v>12</v>
      </c>
      <c r="E244" s="4"/>
      <c r="F244" s="4"/>
      <c r="G244" s="4"/>
      <c r="H244" s="4"/>
      <c r="I244" s="4"/>
    </row>
    <row r="245" spans="1:9" s="12" customFormat="1" hidden="1" x14ac:dyDescent="0.2">
      <c r="A245" s="9">
        <v>52</v>
      </c>
      <c r="B245" s="9"/>
      <c r="C245" s="16"/>
      <c r="D245" s="1" t="s">
        <v>10</v>
      </c>
      <c r="E245" s="10">
        <f>E246</f>
        <v>0</v>
      </c>
      <c r="F245" s="10">
        <f t="shared" ref="F245:I245" si="104">F246</f>
        <v>0</v>
      </c>
      <c r="G245" s="10">
        <f t="shared" si="104"/>
        <v>0</v>
      </c>
      <c r="H245" s="10">
        <f t="shared" si="104"/>
        <v>0</v>
      </c>
      <c r="I245" s="10">
        <f t="shared" si="104"/>
        <v>0</v>
      </c>
    </row>
    <row r="246" spans="1:9" s="12" customFormat="1" hidden="1" x14ac:dyDescent="0.2">
      <c r="A246" s="9"/>
      <c r="B246" s="9"/>
      <c r="C246" s="16">
        <v>3</v>
      </c>
      <c r="D246" s="1" t="s">
        <v>86</v>
      </c>
      <c r="E246" s="10">
        <f>SUM(E247:E248)</f>
        <v>0</v>
      </c>
      <c r="F246" s="10">
        <f t="shared" ref="F246:I246" si="105">SUM(F247:F248)</f>
        <v>0</v>
      </c>
      <c r="G246" s="10">
        <f t="shared" si="105"/>
        <v>0</v>
      </c>
      <c r="H246" s="10">
        <f t="shared" si="105"/>
        <v>0</v>
      </c>
      <c r="I246" s="10">
        <f t="shared" si="105"/>
        <v>0</v>
      </c>
    </row>
    <row r="247" spans="1:9" hidden="1" x14ac:dyDescent="0.2">
      <c r="A247" s="2"/>
      <c r="B247" s="2">
        <v>31</v>
      </c>
      <c r="C247" s="2"/>
      <c r="D247" s="3" t="s">
        <v>18</v>
      </c>
      <c r="E247" s="4"/>
      <c r="F247" s="4"/>
      <c r="G247" s="4"/>
      <c r="H247" s="4"/>
      <c r="I247" s="4"/>
    </row>
    <row r="248" spans="1:9" hidden="1" x14ac:dyDescent="0.2">
      <c r="A248" s="2"/>
      <c r="B248" s="2">
        <v>32</v>
      </c>
      <c r="C248" s="2"/>
      <c r="D248" s="3" t="s">
        <v>12</v>
      </c>
      <c r="E248" s="4"/>
      <c r="F248" s="4"/>
      <c r="G248" s="4"/>
      <c r="H248" s="4"/>
      <c r="I248" s="4"/>
    </row>
    <row r="249" spans="1:9" s="12" customFormat="1" ht="24" hidden="1" x14ac:dyDescent="0.2">
      <c r="A249" s="9">
        <v>71</v>
      </c>
      <c r="B249" s="9"/>
      <c r="C249" s="16"/>
      <c r="D249" s="1" t="s">
        <v>87</v>
      </c>
      <c r="E249" s="10">
        <f>E250</f>
        <v>0</v>
      </c>
      <c r="F249" s="10">
        <f t="shared" ref="F249:I249" si="106">F250</f>
        <v>0</v>
      </c>
      <c r="G249" s="10">
        <f t="shared" si="106"/>
        <v>0</v>
      </c>
      <c r="H249" s="10">
        <f t="shared" si="106"/>
        <v>0</v>
      </c>
      <c r="I249" s="10">
        <f t="shared" si="106"/>
        <v>0</v>
      </c>
    </row>
    <row r="250" spans="1:9" s="12" customFormat="1" hidden="1" x14ac:dyDescent="0.2">
      <c r="A250" s="9"/>
      <c r="B250" s="9"/>
      <c r="C250" s="16">
        <v>4</v>
      </c>
      <c r="D250" s="1" t="s">
        <v>55</v>
      </c>
      <c r="E250" s="10">
        <f>SUM(E251)</f>
        <v>0</v>
      </c>
      <c r="F250" s="10">
        <f t="shared" ref="F250:I250" si="107">SUM(F251)</f>
        <v>0</v>
      </c>
      <c r="G250" s="10">
        <f t="shared" si="107"/>
        <v>0</v>
      </c>
      <c r="H250" s="10">
        <f t="shared" si="107"/>
        <v>0</v>
      </c>
      <c r="I250" s="10">
        <f t="shared" si="107"/>
        <v>0</v>
      </c>
    </row>
    <row r="251" spans="1:9" hidden="1" x14ac:dyDescent="0.2">
      <c r="A251" s="2"/>
      <c r="B251" s="2">
        <v>42</v>
      </c>
      <c r="C251" s="15"/>
      <c r="D251" s="3" t="s">
        <v>20</v>
      </c>
      <c r="E251" s="4"/>
      <c r="F251" s="4"/>
      <c r="G251" s="4"/>
      <c r="H251" s="4"/>
      <c r="I251" s="4"/>
    </row>
    <row r="252" spans="1:9" x14ac:dyDescent="0.2">
      <c r="A252" s="7"/>
      <c r="B252" s="7"/>
      <c r="C252" s="7"/>
      <c r="D252" s="29"/>
      <c r="E252" s="8"/>
      <c r="F252" s="8"/>
      <c r="G252" s="8"/>
      <c r="H252" s="8"/>
      <c r="I252" s="8"/>
    </row>
    <row r="254" spans="1:9" ht="36" x14ac:dyDescent="0.2">
      <c r="A254" s="2"/>
      <c r="B254" s="2"/>
      <c r="C254" s="14"/>
      <c r="D254" s="3" t="s">
        <v>40</v>
      </c>
      <c r="E254" s="3" t="s">
        <v>1</v>
      </c>
      <c r="F254" s="3" t="s">
        <v>2</v>
      </c>
      <c r="G254" s="3" t="s">
        <v>124</v>
      </c>
      <c r="H254" s="3" t="s">
        <v>126</v>
      </c>
      <c r="I254" s="3" t="s">
        <v>125</v>
      </c>
    </row>
    <row r="255" spans="1:9" x14ac:dyDescent="0.2">
      <c r="A255" s="38"/>
      <c r="B255" s="38"/>
      <c r="C255" s="17"/>
      <c r="D255" s="39" t="s">
        <v>119</v>
      </c>
      <c r="E255" s="40">
        <f>E256</f>
        <v>0</v>
      </c>
      <c r="F255" s="40">
        <f t="shared" ref="F255:I255" si="108">F256</f>
        <v>0</v>
      </c>
      <c r="G255" s="40">
        <f t="shared" si="108"/>
        <v>34005.924746167628</v>
      </c>
      <c r="H255" s="40">
        <f t="shared" si="108"/>
        <v>-10729.074746167629</v>
      </c>
      <c r="I255" s="40">
        <f t="shared" si="108"/>
        <v>23276.850000000002</v>
      </c>
    </row>
    <row r="256" spans="1:9" x14ac:dyDescent="0.2">
      <c r="A256" s="38"/>
      <c r="B256" s="38"/>
      <c r="C256" s="17"/>
      <c r="D256" s="39" t="s">
        <v>114</v>
      </c>
      <c r="E256" s="40">
        <f>E257+E263+E271+E275+E279</f>
        <v>0</v>
      </c>
      <c r="F256" s="40">
        <f t="shared" ref="F256:I256" si="109">F257+F263+F271+F275+F279</f>
        <v>0</v>
      </c>
      <c r="G256" s="40">
        <f t="shared" si="109"/>
        <v>34005.924746167628</v>
      </c>
      <c r="H256" s="40">
        <f t="shared" si="109"/>
        <v>-10729.074746167629</v>
      </c>
      <c r="I256" s="40">
        <f t="shared" si="109"/>
        <v>23276.850000000002</v>
      </c>
    </row>
    <row r="257" spans="1:9" s="12" customFormat="1" x14ac:dyDescent="0.2">
      <c r="A257" s="9">
        <v>52</v>
      </c>
      <c r="B257" s="9"/>
      <c r="C257" s="16"/>
      <c r="D257" s="1" t="s">
        <v>118</v>
      </c>
      <c r="E257" s="10">
        <f>E258+E260</f>
        <v>0</v>
      </c>
      <c r="F257" s="10">
        <f t="shared" ref="F257:I257" si="110">F258+F260</f>
        <v>0</v>
      </c>
      <c r="G257" s="10">
        <f t="shared" si="110"/>
        <v>34005.924746167628</v>
      </c>
      <c r="H257" s="10">
        <f t="shared" si="110"/>
        <v>-10825.59474616763</v>
      </c>
      <c r="I257" s="10">
        <f t="shared" si="110"/>
        <v>23180.33</v>
      </c>
    </row>
    <row r="258" spans="1:9" s="12" customFormat="1" hidden="1" x14ac:dyDescent="0.2">
      <c r="A258" s="46">
        <v>92</v>
      </c>
      <c r="B258" s="46"/>
      <c r="C258" s="47"/>
      <c r="D258" s="48" t="s">
        <v>11</v>
      </c>
      <c r="E258" s="49">
        <f>E259</f>
        <v>0</v>
      </c>
      <c r="F258" s="49">
        <f t="shared" ref="F258:I258" si="111">F259</f>
        <v>0</v>
      </c>
      <c r="G258" s="49">
        <f t="shared" si="111"/>
        <v>0</v>
      </c>
      <c r="H258" s="49">
        <f t="shared" si="111"/>
        <v>0</v>
      </c>
      <c r="I258" s="49">
        <f t="shared" si="111"/>
        <v>0</v>
      </c>
    </row>
    <row r="259" spans="1:9" hidden="1" x14ac:dyDescent="0.2">
      <c r="A259" s="43"/>
      <c r="B259" s="50">
        <v>92</v>
      </c>
      <c r="C259" s="50"/>
      <c r="D259" s="44" t="s">
        <v>85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</row>
    <row r="260" spans="1:9" s="12" customFormat="1" x14ac:dyDescent="0.2">
      <c r="A260" s="9"/>
      <c r="B260" s="9"/>
      <c r="C260" s="16">
        <v>3</v>
      </c>
      <c r="D260" s="1" t="s">
        <v>86</v>
      </c>
      <c r="E260" s="10">
        <f>SUM(E261:E262)</f>
        <v>0</v>
      </c>
      <c r="F260" s="10">
        <f t="shared" ref="F260:I260" si="112">SUM(F261:F262)</f>
        <v>0</v>
      </c>
      <c r="G260" s="10">
        <f t="shared" si="112"/>
        <v>34005.924746167628</v>
      </c>
      <c r="H260" s="10">
        <f t="shared" si="112"/>
        <v>-10825.59474616763</v>
      </c>
      <c r="I260" s="10">
        <f t="shared" si="112"/>
        <v>23180.33</v>
      </c>
    </row>
    <row r="261" spans="1:9" ht="11.45" customHeight="1" x14ac:dyDescent="0.2">
      <c r="A261" s="2"/>
      <c r="B261" s="2">
        <v>31</v>
      </c>
      <c r="C261" s="15"/>
      <c r="D261" s="3" t="s">
        <v>18</v>
      </c>
      <c r="E261" s="4"/>
      <c r="F261" s="4"/>
      <c r="G261" s="4">
        <f>227127.64/7.5345</f>
        <v>30145.018249386158</v>
      </c>
      <c r="H261" s="4">
        <f t="shared" ref="H261:H262" si="113">I261-G261</f>
        <v>-8857.4282493861574</v>
      </c>
      <c r="I261" s="4">
        <v>21287.59</v>
      </c>
    </row>
    <row r="262" spans="1:9" x14ac:dyDescent="0.2">
      <c r="A262" s="2"/>
      <c r="B262" s="2">
        <v>32</v>
      </c>
      <c r="C262" s="51"/>
      <c r="D262" s="3" t="s">
        <v>12</v>
      </c>
      <c r="E262" s="4"/>
      <c r="F262" s="4"/>
      <c r="G262" s="4">
        <f>29090/7.5345</f>
        <v>3860.9064967814716</v>
      </c>
      <c r="H262" s="4">
        <f t="shared" si="113"/>
        <v>-1968.1664967814716</v>
      </c>
      <c r="I262" s="4">
        <v>1892.74</v>
      </c>
    </row>
    <row r="263" spans="1:9" s="12" customFormat="1" x14ac:dyDescent="0.2">
      <c r="A263" s="9">
        <v>52</v>
      </c>
      <c r="B263" s="9"/>
      <c r="C263" s="16"/>
      <c r="D263" s="1" t="s">
        <v>115</v>
      </c>
      <c r="E263" s="10">
        <f>E264+E268</f>
        <v>0</v>
      </c>
      <c r="F263" s="10">
        <f t="shared" ref="F263:I263" si="114">F264+F268</f>
        <v>0</v>
      </c>
      <c r="G263" s="10">
        <f t="shared" si="114"/>
        <v>0</v>
      </c>
      <c r="H263" s="10">
        <f t="shared" si="114"/>
        <v>96.52</v>
      </c>
      <c r="I263" s="10">
        <f t="shared" si="114"/>
        <v>96.52</v>
      </c>
    </row>
    <row r="264" spans="1:9" s="12" customFormat="1" x14ac:dyDescent="0.2">
      <c r="A264" s="9"/>
      <c r="B264" s="9"/>
      <c r="C264" s="16">
        <v>3</v>
      </c>
      <c r="D264" s="1" t="s">
        <v>86</v>
      </c>
      <c r="E264" s="10">
        <f>SUM(E266:E267)</f>
        <v>0</v>
      </c>
      <c r="F264" s="10">
        <f t="shared" ref="F264" si="115">SUM(F266:F267)</f>
        <v>0</v>
      </c>
      <c r="G264" s="10">
        <f>SUM(G266:G267)+G265</f>
        <v>0</v>
      </c>
      <c r="H264" s="10">
        <f t="shared" ref="H264" si="116">SUM(H266:H267)+H265</f>
        <v>96.52</v>
      </c>
      <c r="I264" s="10">
        <f t="shared" ref="I264" si="117">SUM(I266:I267)+I265</f>
        <v>96.52</v>
      </c>
    </row>
    <row r="265" spans="1:9" hidden="1" x14ac:dyDescent="0.2">
      <c r="A265" s="2"/>
      <c r="B265" s="2">
        <v>31</v>
      </c>
      <c r="C265" s="15"/>
      <c r="D265" s="3" t="s">
        <v>18</v>
      </c>
      <c r="E265" s="4"/>
      <c r="F265" s="4"/>
      <c r="G265" s="4"/>
      <c r="H265" s="4"/>
      <c r="I265" s="4"/>
    </row>
    <row r="266" spans="1:9" x14ac:dyDescent="0.2">
      <c r="A266" s="2"/>
      <c r="B266" s="2">
        <v>32</v>
      </c>
      <c r="C266" s="15"/>
      <c r="D266" s="3" t="s">
        <v>12</v>
      </c>
      <c r="E266" s="4"/>
      <c r="F266" s="4"/>
      <c r="G266" s="4">
        <v>0</v>
      </c>
      <c r="H266" s="4">
        <f t="shared" ref="H266" si="118">I266-G266</f>
        <v>96.52</v>
      </c>
      <c r="I266" s="4">
        <v>96.52</v>
      </c>
    </row>
    <row r="267" spans="1:9" hidden="1" x14ac:dyDescent="0.2">
      <c r="A267" s="2"/>
      <c r="B267" s="2">
        <v>34</v>
      </c>
      <c r="C267" s="15"/>
      <c r="D267" s="3" t="s">
        <v>19</v>
      </c>
      <c r="E267" s="4"/>
      <c r="F267" s="4"/>
      <c r="G267" s="4"/>
      <c r="H267" s="4"/>
      <c r="I267" s="4"/>
    </row>
    <row r="268" spans="1:9" s="12" customFormat="1" hidden="1" x14ac:dyDescent="0.2">
      <c r="A268" s="9"/>
      <c r="B268" s="9"/>
      <c r="C268" s="16">
        <v>4</v>
      </c>
      <c r="D268" s="1" t="s">
        <v>55</v>
      </c>
      <c r="E268" s="10">
        <f>SUM(E269:E270)</f>
        <v>0</v>
      </c>
      <c r="F268" s="10">
        <f t="shared" ref="F268:I268" si="119">SUM(F269:F270)</f>
        <v>0</v>
      </c>
      <c r="G268" s="10">
        <f t="shared" si="119"/>
        <v>0</v>
      </c>
      <c r="H268" s="10">
        <f t="shared" si="119"/>
        <v>0</v>
      </c>
      <c r="I268" s="10">
        <f t="shared" si="119"/>
        <v>0</v>
      </c>
    </row>
    <row r="269" spans="1:9" hidden="1" x14ac:dyDescent="0.2">
      <c r="A269" s="2"/>
      <c r="B269" s="2">
        <v>41</v>
      </c>
      <c r="C269" s="15"/>
      <c r="D269" s="3" t="s">
        <v>55</v>
      </c>
      <c r="E269" s="4"/>
      <c r="F269" s="4"/>
      <c r="G269" s="4"/>
      <c r="H269" s="4"/>
      <c r="I269" s="4"/>
    </row>
    <row r="270" spans="1:9" hidden="1" x14ac:dyDescent="0.2">
      <c r="A270" s="2"/>
      <c r="B270" s="2">
        <v>42</v>
      </c>
      <c r="C270" s="15"/>
      <c r="D270" s="3" t="s">
        <v>20</v>
      </c>
      <c r="E270" s="4"/>
      <c r="F270" s="4"/>
      <c r="G270" s="4"/>
      <c r="H270" s="4"/>
      <c r="I270" s="4"/>
    </row>
    <row r="271" spans="1:9" s="12" customFormat="1" hidden="1" x14ac:dyDescent="0.2">
      <c r="A271" s="9">
        <v>61</v>
      </c>
      <c r="B271" s="9"/>
      <c r="C271" s="16"/>
      <c r="D271" s="1" t="s">
        <v>54</v>
      </c>
      <c r="E271" s="10">
        <f>E272</f>
        <v>0</v>
      </c>
      <c r="F271" s="10">
        <f t="shared" ref="F271:I271" si="120">F272</f>
        <v>0</v>
      </c>
      <c r="G271" s="10">
        <f t="shared" si="120"/>
        <v>0</v>
      </c>
      <c r="H271" s="10">
        <f t="shared" si="120"/>
        <v>0</v>
      </c>
      <c r="I271" s="10">
        <f t="shared" si="120"/>
        <v>0</v>
      </c>
    </row>
    <row r="272" spans="1:9" s="12" customFormat="1" hidden="1" x14ac:dyDescent="0.2">
      <c r="A272" s="9"/>
      <c r="B272" s="9"/>
      <c r="C272" s="16">
        <v>3</v>
      </c>
      <c r="D272" s="1" t="s">
        <v>86</v>
      </c>
      <c r="E272" s="10">
        <f>SUM(E273:E274)</f>
        <v>0</v>
      </c>
      <c r="F272" s="10">
        <f t="shared" ref="F272:I272" si="121">SUM(F273:F274)</f>
        <v>0</v>
      </c>
      <c r="G272" s="10">
        <f t="shared" si="121"/>
        <v>0</v>
      </c>
      <c r="H272" s="10">
        <f t="shared" si="121"/>
        <v>0</v>
      </c>
      <c r="I272" s="10">
        <f t="shared" si="121"/>
        <v>0</v>
      </c>
    </row>
    <row r="273" spans="1:9" hidden="1" x14ac:dyDescent="0.2">
      <c r="A273" s="2"/>
      <c r="B273" s="2">
        <v>31</v>
      </c>
      <c r="C273" s="15"/>
      <c r="D273" s="3" t="s">
        <v>18</v>
      </c>
      <c r="E273" s="4"/>
      <c r="F273" s="4"/>
      <c r="G273" s="4"/>
      <c r="H273" s="4"/>
      <c r="I273" s="4"/>
    </row>
    <row r="274" spans="1:9" hidden="1" x14ac:dyDescent="0.2">
      <c r="A274" s="2"/>
      <c r="B274" s="2">
        <v>32</v>
      </c>
      <c r="C274" s="15"/>
      <c r="D274" s="3" t="s">
        <v>12</v>
      </c>
      <c r="E274" s="4"/>
      <c r="F274" s="4"/>
      <c r="G274" s="4"/>
      <c r="H274" s="4"/>
      <c r="I274" s="4"/>
    </row>
    <row r="275" spans="1:9" s="12" customFormat="1" hidden="1" x14ac:dyDescent="0.2">
      <c r="A275" s="9">
        <v>52</v>
      </c>
      <c r="B275" s="9"/>
      <c r="C275" s="16"/>
      <c r="D275" s="1" t="s">
        <v>10</v>
      </c>
      <c r="E275" s="10">
        <f>E276</f>
        <v>0</v>
      </c>
      <c r="F275" s="10">
        <f t="shared" ref="F275:I275" si="122">F276</f>
        <v>0</v>
      </c>
      <c r="G275" s="10">
        <f t="shared" si="122"/>
        <v>0</v>
      </c>
      <c r="H275" s="10">
        <f t="shared" si="122"/>
        <v>0</v>
      </c>
      <c r="I275" s="10">
        <f t="shared" si="122"/>
        <v>0</v>
      </c>
    </row>
    <row r="276" spans="1:9" s="12" customFormat="1" hidden="1" x14ac:dyDescent="0.2">
      <c r="A276" s="9"/>
      <c r="B276" s="9"/>
      <c r="C276" s="16">
        <v>3</v>
      </c>
      <c r="D276" s="1" t="s">
        <v>86</v>
      </c>
      <c r="E276" s="10">
        <f>SUM(E277:E278)</f>
        <v>0</v>
      </c>
      <c r="F276" s="10">
        <f t="shared" ref="F276:I276" si="123">SUM(F277:F278)</f>
        <v>0</v>
      </c>
      <c r="G276" s="10">
        <f t="shared" si="123"/>
        <v>0</v>
      </c>
      <c r="H276" s="10">
        <f t="shared" si="123"/>
        <v>0</v>
      </c>
      <c r="I276" s="10">
        <f t="shared" si="123"/>
        <v>0</v>
      </c>
    </row>
    <row r="277" spans="1:9" hidden="1" x14ac:dyDescent="0.2">
      <c r="A277" s="2"/>
      <c r="B277" s="2">
        <v>31</v>
      </c>
      <c r="C277" s="2"/>
      <c r="D277" s="3" t="s">
        <v>18</v>
      </c>
      <c r="E277" s="4"/>
      <c r="F277" s="4"/>
      <c r="G277" s="4"/>
      <c r="H277" s="4"/>
      <c r="I277" s="4"/>
    </row>
    <row r="278" spans="1:9" hidden="1" x14ac:dyDescent="0.2">
      <c r="A278" s="2"/>
      <c r="B278" s="2">
        <v>32</v>
      </c>
      <c r="C278" s="2"/>
      <c r="D278" s="3" t="s">
        <v>12</v>
      </c>
      <c r="E278" s="4"/>
      <c r="F278" s="4"/>
      <c r="G278" s="4"/>
      <c r="H278" s="4"/>
      <c r="I278" s="4"/>
    </row>
    <row r="279" spans="1:9" s="12" customFormat="1" ht="24" hidden="1" x14ac:dyDescent="0.2">
      <c r="A279" s="9">
        <v>71</v>
      </c>
      <c r="B279" s="9"/>
      <c r="C279" s="16"/>
      <c r="D279" s="1" t="s">
        <v>87</v>
      </c>
      <c r="E279" s="10">
        <f>E280</f>
        <v>0</v>
      </c>
      <c r="F279" s="10">
        <f t="shared" ref="F279:I279" si="124">F280</f>
        <v>0</v>
      </c>
      <c r="G279" s="10">
        <f t="shared" si="124"/>
        <v>0</v>
      </c>
      <c r="H279" s="10">
        <f t="shared" si="124"/>
        <v>0</v>
      </c>
      <c r="I279" s="10">
        <f t="shared" si="124"/>
        <v>0</v>
      </c>
    </row>
    <row r="280" spans="1:9" s="12" customFormat="1" hidden="1" x14ac:dyDescent="0.2">
      <c r="A280" s="9"/>
      <c r="B280" s="9"/>
      <c r="C280" s="16">
        <v>4</v>
      </c>
      <c r="D280" s="1" t="s">
        <v>55</v>
      </c>
      <c r="E280" s="10">
        <f>SUM(E281)</f>
        <v>0</v>
      </c>
      <c r="F280" s="10">
        <f t="shared" ref="F280:I280" si="125">SUM(F281)</f>
        <v>0</v>
      </c>
      <c r="G280" s="10">
        <f t="shared" si="125"/>
        <v>0</v>
      </c>
      <c r="H280" s="10">
        <f t="shared" si="125"/>
        <v>0</v>
      </c>
      <c r="I280" s="10">
        <f t="shared" si="125"/>
        <v>0</v>
      </c>
    </row>
    <row r="281" spans="1:9" hidden="1" x14ac:dyDescent="0.2">
      <c r="A281" s="2"/>
      <c r="B281" s="2">
        <v>42</v>
      </c>
      <c r="C281" s="15"/>
      <c r="D281" s="3" t="s">
        <v>20</v>
      </c>
      <c r="E281" s="4"/>
      <c r="F281" s="4"/>
      <c r="G281" s="4"/>
      <c r="H281" s="4"/>
      <c r="I281" s="4"/>
    </row>
    <row r="282" spans="1:9" hidden="1" x14ac:dyDescent="0.2">
      <c r="A282" s="7"/>
      <c r="B282" s="7"/>
      <c r="C282" s="7"/>
      <c r="D282" s="29"/>
      <c r="E282" s="8"/>
      <c r="F282" s="8"/>
      <c r="G282" s="8"/>
      <c r="H282" s="8"/>
      <c r="I282" s="8"/>
    </row>
    <row r="283" spans="1:9" ht="24" hidden="1" x14ac:dyDescent="0.2">
      <c r="A283" s="2"/>
      <c r="B283" s="2"/>
      <c r="C283" s="14"/>
      <c r="D283" s="3" t="s">
        <v>40</v>
      </c>
      <c r="E283" s="3" t="s">
        <v>1</v>
      </c>
      <c r="F283" s="3" t="s">
        <v>2</v>
      </c>
      <c r="G283" s="3" t="s">
        <v>22</v>
      </c>
      <c r="H283" s="3" t="s">
        <v>23</v>
      </c>
      <c r="I283" s="3" t="s">
        <v>24</v>
      </c>
    </row>
    <row r="284" spans="1:9" hidden="1" x14ac:dyDescent="0.2">
      <c r="A284" s="38"/>
      <c r="B284" s="38"/>
      <c r="C284" s="17"/>
      <c r="D284" s="39" t="s">
        <v>119</v>
      </c>
      <c r="E284" s="40">
        <f>E285</f>
        <v>0</v>
      </c>
      <c r="F284" s="40">
        <f t="shared" ref="F284:I284" si="126">F285</f>
        <v>0</v>
      </c>
      <c r="G284" s="40">
        <f t="shared" si="126"/>
        <v>0</v>
      </c>
      <c r="H284" s="40">
        <f t="shared" si="126"/>
        <v>0</v>
      </c>
      <c r="I284" s="40">
        <f t="shared" si="126"/>
        <v>0</v>
      </c>
    </row>
    <row r="285" spans="1:9" hidden="1" x14ac:dyDescent="0.2">
      <c r="A285" s="38"/>
      <c r="B285" s="38"/>
      <c r="C285" s="17"/>
      <c r="D285" s="39" t="s">
        <v>114</v>
      </c>
      <c r="E285" s="40">
        <f>E286+E299+E302</f>
        <v>0</v>
      </c>
      <c r="F285" s="40">
        <f t="shared" ref="F285:I285" si="127">F286+F299+F302</f>
        <v>0</v>
      </c>
      <c r="G285" s="40">
        <f t="shared" si="127"/>
        <v>0</v>
      </c>
      <c r="H285" s="40">
        <f t="shared" si="127"/>
        <v>0</v>
      </c>
      <c r="I285" s="40">
        <f t="shared" si="127"/>
        <v>0</v>
      </c>
    </row>
    <row r="286" spans="1:9" hidden="1" x14ac:dyDescent="0.2">
      <c r="A286" s="9">
        <v>52</v>
      </c>
      <c r="B286" s="9"/>
      <c r="C286" s="16"/>
      <c r="D286" s="1" t="s">
        <v>118</v>
      </c>
      <c r="E286" s="10">
        <f>E287+E289</f>
        <v>0</v>
      </c>
      <c r="F286" s="10">
        <f t="shared" ref="F286:I286" si="128">F287+F289</f>
        <v>0</v>
      </c>
      <c r="G286" s="10">
        <f t="shared" si="128"/>
        <v>0</v>
      </c>
      <c r="H286" s="10">
        <f t="shared" si="128"/>
        <v>0</v>
      </c>
      <c r="I286" s="10">
        <f t="shared" si="128"/>
        <v>0</v>
      </c>
    </row>
    <row r="287" spans="1:9" hidden="1" x14ac:dyDescent="0.2">
      <c r="A287" s="9"/>
      <c r="B287" s="9"/>
      <c r="C287" s="16">
        <v>3</v>
      </c>
      <c r="D287" s="1" t="s">
        <v>86</v>
      </c>
      <c r="E287" s="10">
        <f>SUM(E288)</f>
        <v>0</v>
      </c>
      <c r="F287" s="10">
        <f t="shared" ref="F287:I287" si="129">SUM(F288)</f>
        <v>0</v>
      </c>
      <c r="G287" s="10">
        <f t="shared" si="129"/>
        <v>0</v>
      </c>
      <c r="H287" s="10">
        <f t="shared" si="129"/>
        <v>0</v>
      </c>
      <c r="I287" s="10">
        <f t="shared" si="129"/>
        <v>0</v>
      </c>
    </row>
    <row r="288" spans="1:9" hidden="1" x14ac:dyDescent="0.2">
      <c r="A288" s="2"/>
      <c r="B288" s="2">
        <v>32</v>
      </c>
      <c r="D288" s="6" t="s">
        <v>12</v>
      </c>
      <c r="E288" s="4"/>
      <c r="F288" s="4"/>
      <c r="G288" s="4"/>
      <c r="H288" s="4"/>
      <c r="I288" s="4"/>
    </row>
    <row r="289" spans="1:9" hidden="1" x14ac:dyDescent="0.2">
      <c r="A289" s="9"/>
      <c r="B289" s="9"/>
      <c r="C289" s="16">
        <v>4</v>
      </c>
      <c r="D289" s="1" t="s">
        <v>55</v>
      </c>
      <c r="E289" s="10">
        <f>SUM(E290)</f>
        <v>0</v>
      </c>
      <c r="F289" s="10">
        <f t="shared" ref="F289:I289" si="130">SUM(F290)</f>
        <v>0</v>
      </c>
      <c r="G289" s="10">
        <f t="shared" si="130"/>
        <v>0</v>
      </c>
      <c r="H289" s="10">
        <f t="shared" si="130"/>
        <v>0</v>
      </c>
      <c r="I289" s="10">
        <f t="shared" si="130"/>
        <v>0</v>
      </c>
    </row>
    <row r="290" spans="1:9" hidden="1" x14ac:dyDescent="0.2">
      <c r="A290" s="2"/>
      <c r="B290" s="2">
        <v>42</v>
      </c>
      <c r="C290" s="15"/>
      <c r="D290" s="3" t="s">
        <v>20</v>
      </c>
      <c r="E290" s="4"/>
      <c r="F290" s="4"/>
      <c r="G290" s="4"/>
      <c r="H290" s="4"/>
      <c r="I290" s="4"/>
    </row>
    <row r="291" spans="1:9" hidden="1" x14ac:dyDescent="0.2">
      <c r="A291" s="9">
        <v>93</v>
      </c>
      <c r="B291" s="9"/>
      <c r="C291" s="16"/>
      <c r="D291" s="1" t="s">
        <v>53</v>
      </c>
      <c r="E291" s="10">
        <f>E292</f>
        <v>0</v>
      </c>
      <c r="F291" s="10">
        <f t="shared" ref="F291:I291" si="131">F292</f>
        <v>0</v>
      </c>
      <c r="G291" s="10">
        <f t="shared" si="131"/>
        <v>0</v>
      </c>
      <c r="H291" s="10">
        <f t="shared" si="131"/>
        <v>0</v>
      </c>
      <c r="I291" s="10">
        <f t="shared" si="131"/>
        <v>0</v>
      </c>
    </row>
    <row r="292" spans="1:9" s="12" customFormat="1" hidden="1" x14ac:dyDescent="0.2">
      <c r="A292" s="9"/>
      <c r="B292" s="16"/>
      <c r="C292" s="16">
        <v>3</v>
      </c>
      <c r="D292" s="1" t="s">
        <v>86</v>
      </c>
      <c r="E292" s="10">
        <f>SUM(E293)</f>
        <v>0</v>
      </c>
      <c r="F292" s="10">
        <f t="shared" ref="F292:I292" si="132">SUM(F293)</f>
        <v>0</v>
      </c>
      <c r="G292" s="10">
        <f t="shared" si="132"/>
        <v>0</v>
      </c>
      <c r="H292" s="10">
        <f t="shared" si="132"/>
        <v>0</v>
      </c>
      <c r="I292" s="10">
        <f t="shared" si="132"/>
        <v>0</v>
      </c>
    </row>
    <row r="293" spans="1:9" hidden="1" x14ac:dyDescent="0.2">
      <c r="A293" s="2"/>
      <c r="B293" s="2">
        <v>32</v>
      </c>
      <c r="C293" s="15"/>
      <c r="D293" s="3" t="s">
        <v>12</v>
      </c>
      <c r="E293" s="4"/>
      <c r="F293" s="4"/>
      <c r="G293" s="4"/>
      <c r="H293" s="4"/>
      <c r="I293" s="4"/>
    </row>
    <row r="294" spans="1:9" hidden="1" x14ac:dyDescent="0.2">
      <c r="A294" s="9">
        <v>31</v>
      </c>
      <c r="B294" s="9"/>
      <c r="C294" s="16"/>
      <c r="D294" s="1" t="s">
        <v>52</v>
      </c>
      <c r="E294" s="10">
        <f>E295+E297</f>
        <v>0</v>
      </c>
      <c r="F294" s="10">
        <f t="shared" ref="F294:I294" si="133">F295+F297</f>
        <v>0</v>
      </c>
      <c r="G294" s="10">
        <f t="shared" si="133"/>
        <v>0</v>
      </c>
      <c r="H294" s="10">
        <f t="shared" si="133"/>
        <v>0</v>
      </c>
      <c r="I294" s="10">
        <f t="shared" si="133"/>
        <v>0</v>
      </c>
    </row>
    <row r="295" spans="1:9" hidden="1" x14ac:dyDescent="0.2">
      <c r="A295" s="9"/>
      <c r="B295" s="9"/>
      <c r="C295" s="16">
        <v>3</v>
      </c>
      <c r="D295" s="1" t="s">
        <v>86</v>
      </c>
      <c r="E295" s="10">
        <f>SUM(E296)</f>
        <v>0</v>
      </c>
      <c r="F295" s="10">
        <f t="shared" ref="F295:I295" si="134">SUM(F296)</f>
        <v>0</v>
      </c>
      <c r="G295" s="10">
        <f t="shared" si="134"/>
        <v>0</v>
      </c>
      <c r="H295" s="10">
        <f t="shared" si="134"/>
        <v>0</v>
      </c>
      <c r="I295" s="10">
        <f t="shared" si="134"/>
        <v>0</v>
      </c>
    </row>
    <row r="296" spans="1:9" hidden="1" x14ac:dyDescent="0.2">
      <c r="A296" s="2"/>
      <c r="B296" s="2">
        <v>32</v>
      </c>
      <c r="C296" s="15"/>
      <c r="D296" s="3" t="s">
        <v>12</v>
      </c>
      <c r="E296" s="4"/>
      <c r="F296" s="4"/>
      <c r="G296" s="4"/>
      <c r="H296" s="4"/>
      <c r="I296" s="4"/>
    </row>
    <row r="297" spans="1:9" hidden="1" x14ac:dyDescent="0.2">
      <c r="A297" s="9"/>
      <c r="B297" s="9"/>
      <c r="C297" s="16">
        <v>4</v>
      </c>
      <c r="D297" s="1" t="s">
        <v>55</v>
      </c>
      <c r="E297" s="10">
        <f>SUM(E298)</f>
        <v>0</v>
      </c>
      <c r="F297" s="10">
        <f t="shared" ref="F297:I297" si="135">SUM(F298)</f>
        <v>0</v>
      </c>
      <c r="G297" s="10">
        <f t="shared" si="135"/>
        <v>0</v>
      </c>
      <c r="H297" s="10">
        <f t="shared" si="135"/>
        <v>0</v>
      </c>
      <c r="I297" s="10">
        <f t="shared" si="135"/>
        <v>0</v>
      </c>
    </row>
    <row r="298" spans="1:9" hidden="1" x14ac:dyDescent="0.2">
      <c r="A298" s="2"/>
      <c r="B298" s="2">
        <v>42</v>
      </c>
      <c r="C298" s="15"/>
      <c r="D298" s="3" t="s">
        <v>20</v>
      </c>
      <c r="E298" s="4"/>
      <c r="F298" s="4"/>
      <c r="G298" s="4"/>
      <c r="H298" s="4"/>
      <c r="I298" s="4"/>
    </row>
    <row r="299" spans="1:9" hidden="1" x14ac:dyDescent="0.2">
      <c r="A299" s="9">
        <v>94</v>
      </c>
      <c r="B299" s="9"/>
      <c r="C299" s="16"/>
      <c r="D299" s="1" t="s">
        <v>57</v>
      </c>
      <c r="E299" s="10">
        <f>E300</f>
        <v>0</v>
      </c>
      <c r="F299" s="10">
        <f t="shared" ref="F299:I299" si="136">F300</f>
        <v>0</v>
      </c>
      <c r="G299" s="10">
        <f t="shared" si="136"/>
        <v>0</v>
      </c>
      <c r="H299" s="10">
        <f t="shared" si="136"/>
        <v>0</v>
      </c>
      <c r="I299" s="10">
        <f t="shared" si="136"/>
        <v>0</v>
      </c>
    </row>
    <row r="300" spans="1:9" hidden="1" x14ac:dyDescent="0.2">
      <c r="A300" s="9"/>
      <c r="B300" s="9"/>
      <c r="C300" s="16">
        <v>4</v>
      </c>
      <c r="D300" s="1" t="s">
        <v>55</v>
      </c>
      <c r="E300" s="10">
        <f>SUM(E301)</f>
        <v>0</v>
      </c>
      <c r="F300" s="10">
        <f t="shared" ref="F300:I300" si="137">SUM(F301)</f>
        <v>0</v>
      </c>
      <c r="G300" s="10">
        <f t="shared" si="137"/>
        <v>0</v>
      </c>
      <c r="H300" s="10">
        <f t="shared" si="137"/>
        <v>0</v>
      </c>
      <c r="I300" s="10">
        <f t="shared" si="137"/>
        <v>0</v>
      </c>
    </row>
    <row r="301" spans="1:9" hidden="1" x14ac:dyDescent="0.2">
      <c r="A301" s="2"/>
      <c r="B301" s="2">
        <v>42</v>
      </c>
      <c r="C301" s="15"/>
      <c r="D301" s="3" t="s">
        <v>20</v>
      </c>
      <c r="E301" s="4"/>
      <c r="F301" s="4"/>
      <c r="G301" s="4"/>
      <c r="H301" s="4"/>
      <c r="I301" s="4"/>
    </row>
    <row r="302" spans="1:9" hidden="1" x14ac:dyDescent="0.2">
      <c r="A302" s="9">
        <v>41</v>
      </c>
      <c r="B302" s="9"/>
      <c r="C302" s="16"/>
      <c r="D302" s="1" t="s">
        <v>88</v>
      </c>
      <c r="E302" s="10">
        <f>E303+E305</f>
        <v>0</v>
      </c>
      <c r="F302" s="10">
        <f t="shared" ref="F302:I302" si="138">F303+F305</f>
        <v>0</v>
      </c>
      <c r="G302" s="10">
        <f t="shared" si="138"/>
        <v>0</v>
      </c>
      <c r="H302" s="10">
        <f t="shared" si="138"/>
        <v>0</v>
      </c>
      <c r="I302" s="10">
        <f t="shared" si="138"/>
        <v>0</v>
      </c>
    </row>
    <row r="303" spans="1:9" hidden="1" x14ac:dyDescent="0.2">
      <c r="A303" s="9"/>
      <c r="B303" s="9"/>
      <c r="C303" s="16">
        <v>3</v>
      </c>
      <c r="D303" s="1" t="s">
        <v>86</v>
      </c>
      <c r="E303" s="10">
        <f>SUM(E304)</f>
        <v>0</v>
      </c>
      <c r="F303" s="10">
        <f t="shared" ref="F303:I303" si="139">SUM(F304)</f>
        <v>0</v>
      </c>
      <c r="G303" s="10">
        <f t="shared" si="139"/>
        <v>0</v>
      </c>
      <c r="H303" s="10">
        <f t="shared" si="139"/>
        <v>0</v>
      </c>
      <c r="I303" s="10">
        <f t="shared" si="139"/>
        <v>0</v>
      </c>
    </row>
    <row r="304" spans="1:9" hidden="1" x14ac:dyDescent="0.2">
      <c r="A304" s="2"/>
      <c r="B304" s="2">
        <v>32</v>
      </c>
      <c r="C304" s="2"/>
      <c r="D304" s="3" t="s">
        <v>12</v>
      </c>
      <c r="E304" s="4"/>
      <c r="F304" s="4"/>
      <c r="G304" s="4"/>
      <c r="H304" s="4"/>
      <c r="I304" s="4"/>
    </row>
    <row r="305" spans="1:9" hidden="1" x14ac:dyDescent="0.2">
      <c r="A305" s="9"/>
      <c r="B305" s="9"/>
      <c r="C305" s="16">
        <v>4</v>
      </c>
      <c r="D305" s="1" t="s">
        <v>55</v>
      </c>
      <c r="E305" s="10">
        <f>SUM(E306)</f>
        <v>0</v>
      </c>
      <c r="F305" s="10">
        <f t="shared" ref="F305:I305" si="140">SUM(F306)</f>
        <v>0</v>
      </c>
      <c r="G305" s="10">
        <f t="shared" si="140"/>
        <v>0</v>
      </c>
      <c r="H305" s="10">
        <f t="shared" si="140"/>
        <v>0</v>
      </c>
      <c r="I305" s="10">
        <f t="shared" si="140"/>
        <v>0</v>
      </c>
    </row>
    <row r="306" spans="1:9" hidden="1" x14ac:dyDescent="0.2">
      <c r="A306" s="2"/>
      <c r="B306" s="2">
        <v>42</v>
      </c>
      <c r="C306" s="15"/>
      <c r="D306" s="3" t="s">
        <v>20</v>
      </c>
      <c r="E306" s="4"/>
      <c r="F306" s="4"/>
      <c r="G306" s="4"/>
      <c r="H306" s="4"/>
      <c r="I306" s="4"/>
    </row>
    <row r="307" spans="1:9" hidden="1" x14ac:dyDescent="0.2"/>
    <row r="308" spans="1:9" hidden="1" x14ac:dyDescent="0.2"/>
    <row r="309" spans="1:9" hidden="1" x14ac:dyDescent="0.2">
      <c r="C309" s="41"/>
      <c r="D309" s="41" t="s">
        <v>89</v>
      </c>
      <c r="E309" s="41"/>
      <c r="F309" s="41"/>
      <c r="G309" s="41"/>
      <c r="H309" s="41"/>
      <c r="I309" s="41"/>
    </row>
    <row r="310" spans="1:9" ht="24" hidden="1" x14ac:dyDescent="0.2">
      <c r="C310" s="3" t="s">
        <v>90</v>
      </c>
      <c r="D310" s="2" t="s">
        <v>13</v>
      </c>
      <c r="E310" s="3" t="s">
        <v>1</v>
      </c>
      <c r="F310" s="3" t="s">
        <v>2</v>
      </c>
      <c r="G310" s="3" t="s">
        <v>22</v>
      </c>
      <c r="H310" s="3" t="s">
        <v>23</v>
      </c>
      <c r="I310" s="3" t="s">
        <v>24</v>
      </c>
    </row>
    <row r="311" spans="1:9" hidden="1" x14ac:dyDescent="0.2">
      <c r="C311" s="9" t="s">
        <v>91</v>
      </c>
      <c r="D311" s="9" t="s">
        <v>45</v>
      </c>
      <c r="E311" s="9"/>
      <c r="F311" s="9"/>
      <c r="G311" s="9"/>
      <c r="H311" s="9"/>
      <c r="I311" s="9"/>
    </row>
    <row r="312" spans="1:9" hidden="1" x14ac:dyDescent="0.2">
      <c r="C312" s="2"/>
      <c r="D312" s="2" t="s">
        <v>92</v>
      </c>
      <c r="E312" s="4"/>
      <c r="F312" s="4"/>
      <c r="G312" s="4"/>
      <c r="H312" s="4"/>
      <c r="I312" s="4"/>
    </row>
    <row r="313" spans="1:9" hidden="1" x14ac:dyDescent="0.2">
      <c r="C313" s="2"/>
      <c r="D313" s="2" t="s">
        <v>14</v>
      </c>
      <c r="E313" s="4"/>
      <c r="F313" s="4"/>
      <c r="G313" s="4"/>
      <c r="H313" s="4"/>
      <c r="I313" s="4"/>
    </row>
    <row r="314" spans="1:9" hidden="1" x14ac:dyDescent="0.2">
      <c r="C314" s="9"/>
      <c r="D314" s="18" t="s">
        <v>93</v>
      </c>
      <c r="E314" s="10">
        <f>E312-E313</f>
        <v>0</v>
      </c>
      <c r="F314" s="10">
        <f t="shared" ref="F314:I314" si="141">F312-F313</f>
        <v>0</v>
      </c>
      <c r="G314" s="10">
        <f t="shared" si="141"/>
        <v>0</v>
      </c>
      <c r="H314" s="10">
        <f t="shared" si="141"/>
        <v>0</v>
      </c>
      <c r="I314" s="10">
        <f t="shared" si="141"/>
        <v>0</v>
      </c>
    </row>
    <row r="315" spans="1:9" hidden="1" x14ac:dyDescent="0.2">
      <c r="C315" s="9" t="s">
        <v>94</v>
      </c>
      <c r="D315" s="9" t="s">
        <v>52</v>
      </c>
      <c r="E315" s="9"/>
      <c r="F315" s="9"/>
      <c r="G315" s="9"/>
      <c r="H315" s="9"/>
      <c r="I315" s="9"/>
    </row>
    <row r="316" spans="1:9" hidden="1" x14ac:dyDescent="0.2">
      <c r="C316" s="2"/>
      <c r="D316" s="2" t="s">
        <v>92</v>
      </c>
      <c r="E316" s="4"/>
      <c r="F316" s="4"/>
      <c r="G316" s="4"/>
      <c r="H316" s="4"/>
      <c r="I316" s="4"/>
    </row>
    <row r="317" spans="1:9" hidden="1" x14ac:dyDescent="0.2">
      <c r="C317" s="2"/>
      <c r="D317" s="2" t="s">
        <v>14</v>
      </c>
      <c r="E317" s="4"/>
      <c r="F317" s="4"/>
      <c r="G317" s="4"/>
      <c r="H317" s="4"/>
      <c r="I317" s="4"/>
    </row>
    <row r="318" spans="1:9" hidden="1" x14ac:dyDescent="0.2">
      <c r="C318" s="9"/>
      <c r="D318" s="18" t="s">
        <v>65</v>
      </c>
      <c r="E318" s="10">
        <f>E316-E317</f>
        <v>0</v>
      </c>
      <c r="F318" s="10">
        <f t="shared" ref="F318" si="142">F316-F317</f>
        <v>0</v>
      </c>
      <c r="G318" s="10">
        <f t="shared" ref="G318" si="143">G316-G317</f>
        <v>0</v>
      </c>
      <c r="H318" s="10">
        <f t="shared" ref="H318" si="144">H316-H317</f>
        <v>0</v>
      </c>
      <c r="I318" s="10">
        <f t="shared" ref="I318" si="145">I316-I317</f>
        <v>0</v>
      </c>
    </row>
    <row r="319" spans="1:9" hidden="1" x14ac:dyDescent="0.2">
      <c r="C319" s="9" t="s">
        <v>95</v>
      </c>
      <c r="D319" s="9" t="s">
        <v>15</v>
      </c>
      <c r="E319" s="9"/>
      <c r="F319" s="9"/>
      <c r="G319" s="9"/>
      <c r="H319" s="9"/>
      <c r="I319" s="9"/>
    </row>
    <row r="320" spans="1:9" hidden="1" x14ac:dyDescent="0.2">
      <c r="C320" s="2"/>
      <c r="D320" s="2" t="s">
        <v>92</v>
      </c>
      <c r="E320" s="4"/>
      <c r="F320" s="4"/>
      <c r="G320" s="4"/>
      <c r="H320" s="4"/>
      <c r="I320" s="4"/>
    </row>
    <row r="321" spans="3:9" hidden="1" x14ac:dyDescent="0.2">
      <c r="C321" s="2"/>
      <c r="D321" s="2" t="s">
        <v>14</v>
      </c>
      <c r="E321" s="4"/>
      <c r="F321" s="4"/>
      <c r="G321" s="4"/>
      <c r="H321" s="4"/>
      <c r="I321" s="4"/>
    </row>
    <row r="322" spans="3:9" hidden="1" x14ac:dyDescent="0.2">
      <c r="C322" s="9"/>
      <c r="D322" s="18" t="s">
        <v>96</v>
      </c>
      <c r="E322" s="10">
        <f>E320-E321</f>
        <v>0</v>
      </c>
      <c r="F322" s="10">
        <f t="shared" ref="F322" si="146">F320-F321</f>
        <v>0</v>
      </c>
      <c r="G322" s="10">
        <f t="shared" ref="G322" si="147">G320-G321</f>
        <v>0</v>
      </c>
      <c r="H322" s="10">
        <f t="shared" ref="H322" si="148">H320-H321</f>
        <v>0</v>
      </c>
      <c r="I322" s="10">
        <f t="shared" ref="I322" si="149">I320-I321</f>
        <v>0</v>
      </c>
    </row>
    <row r="323" spans="3:9" hidden="1" x14ac:dyDescent="0.2">
      <c r="C323" s="9" t="s">
        <v>97</v>
      </c>
      <c r="D323" s="9" t="s">
        <v>10</v>
      </c>
      <c r="E323" s="9"/>
      <c r="F323" s="9"/>
      <c r="G323" s="9"/>
      <c r="H323" s="9"/>
      <c r="I323" s="9"/>
    </row>
    <row r="324" spans="3:9" hidden="1" x14ac:dyDescent="0.2">
      <c r="C324" s="2"/>
      <c r="D324" s="2" t="s">
        <v>92</v>
      </c>
      <c r="E324" s="4"/>
      <c r="F324" s="4"/>
      <c r="G324" s="4"/>
      <c r="H324" s="4"/>
      <c r="I324" s="4"/>
    </row>
    <row r="325" spans="3:9" hidden="1" x14ac:dyDescent="0.2">
      <c r="C325" s="2"/>
      <c r="D325" s="2" t="s">
        <v>14</v>
      </c>
      <c r="E325" s="4"/>
      <c r="F325" s="4"/>
      <c r="G325" s="4"/>
      <c r="H325" s="4"/>
      <c r="I325" s="4"/>
    </row>
    <row r="326" spans="3:9" hidden="1" x14ac:dyDescent="0.2">
      <c r="C326" s="9"/>
      <c r="D326" s="18" t="s">
        <v>96</v>
      </c>
      <c r="E326" s="10">
        <f>E324-E325</f>
        <v>0</v>
      </c>
      <c r="F326" s="10">
        <f t="shared" ref="F326" si="150">F324-F325</f>
        <v>0</v>
      </c>
      <c r="G326" s="10">
        <f t="shared" ref="G326" si="151">G324-G325</f>
        <v>0</v>
      </c>
      <c r="H326" s="10">
        <f t="shared" ref="H326" si="152">H324-H325</f>
        <v>0</v>
      </c>
      <c r="I326" s="10">
        <f t="shared" ref="I326" si="153">I324-I325</f>
        <v>0</v>
      </c>
    </row>
    <row r="327" spans="3:9" hidden="1" x14ac:dyDescent="0.2">
      <c r="C327" s="9" t="s">
        <v>98</v>
      </c>
      <c r="D327" s="9" t="s">
        <v>54</v>
      </c>
      <c r="E327" s="9"/>
      <c r="F327" s="9"/>
      <c r="G327" s="9"/>
      <c r="H327" s="9"/>
      <c r="I327" s="9"/>
    </row>
    <row r="328" spans="3:9" hidden="1" x14ac:dyDescent="0.2">
      <c r="C328" s="2"/>
      <c r="D328" s="2" t="s">
        <v>92</v>
      </c>
      <c r="E328" s="4"/>
      <c r="F328" s="4"/>
      <c r="G328" s="4"/>
      <c r="H328" s="4"/>
      <c r="I328" s="4"/>
    </row>
    <row r="329" spans="3:9" hidden="1" x14ac:dyDescent="0.2">
      <c r="C329" s="2"/>
      <c r="D329" s="2" t="s">
        <v>14</v>
      </c>
      <c r="E329" s="4"/>
      <c r="F329" s="4"/>
      <c r="G329" s="4"/>
      <c r="H329" s="4"/>
      <c r="I329" s="4"/>
    </row>
    <row r="330" spans="3:9" hidden="1" x14ac:dyDescent="0.2">
      <c r="C330" s="9"/>
      <c r="D330" s="18" t="s">
        <v>96</v>
      </c>
      <c r="E330" s="10">
        <f>E328-E329</f>
        <v>0</v>
      </c>
      <c r="F330" s="10">
        <f t="shared" ref="F330" si="154">F328-F329</f>
        <v>0</v>
      </c>
      <c r="G330" s="10">
        <f t="shared" ref="G330" si="155">G328-G329</f>
        <v>0</v>
      </c>
      <c r="H330" s="10">
        <f t="shared" ref="H330" si="156">H328-H329</f>
        <v>0</v>
      </c>
      <c r="I330" s="10">
        <f t="shared" ref="I330" si="157">I328-I329</f>
        <v>0</v>
      </c>
    </row>
    <row r="331" spans="3:9" hidden="1" x14ac:dyDescent="0.2">
      <c r="C331" s="9" t="s">
        <v>99</v>
      </c>
      <c r="D331" s="9" t="s">
        <v>100</v>
      </c>
      <c r="E331" s="9"/>
      <c r="F331" s="9"/>
      <c r="G331" s="9"/>
      <c r="H331" s="9"/>
      <c r="I331" s="9"/>
    </row>
    <row r="332" spans="3:9" hidden="1" x14ac:dyDescent="0.2">
      <c r="C332" s="2"/>
      <c r="D332" s="2" t="s">
        <v>92</v>
      </c>
      <c r="E332" s="4"/>
      <c r="F332" s="4"/>
      <c r="G332" s="4"/>
      <c r="H332" s="4"/>
      <c r="I332" s="4"/>
    </row>
    <row r="333" spans="3:9" hidden="1" x14ac:dyDescent="0.2">
      <c r="C333" s="2"/>
      <c r="D333" s="2" t="s">
        <v>14</v>
      </c>
      <c r="E333" s="4"/>
      <c r="F333" s="4"/>
      <c r="G333" s="4"/>
      <c r="H333" s="4"/>
      <c r="I333" s="4"/>
    </row>
    <row r="334" spans="3:9" hidden="1" x14ac:dyDescent="0.2">
      <c r="C334" s="9"/>
      <c r="D334" s="18" t="s">
        <v>96</v>
      </c>
      <c r="E334" s="10">
        <f>E332-E333</f>
        <v>0</v>
      </c>
      <c r="F334" s="10">
        <f t="shared" ref="F334" si="158">F332-F333</f>
        <v>0</v>
      </c>
      <c r="G334" s="10">
        <f t="shared" ref="G334" si="159">G332-G333</f>
        <v>0</v>
      </c>
      <c r="H334" s="10">
        <f t="shared" ref="H334" si="160">H332-H333</f>
        <v>0</v>
      </c>
      <c r="I334" s="10">
        <f t="shared" ref="I334" si="161">I332-I333</f>
        <v>0</v>
      </c>
    </row>
    <row r="335" spans="3:9" hidden="1" x14ac:dyDescent="0.2">
      <c r="C335" s="9" t="s">
        <v>101</v>
      </c>
      <c r="D335" s="9" t="s">
        <v>59</v>
      </c>
      <c r="E335" s="9"/>
      <c r="F335" s="9"/>
      <c r="G335" s="9"/>
      <c r="H335" s="9"/>
      <c r="I335" s="9"/>
    </row>
    <row r="336" spans="3:9" hidden="1" x14ac:dyDescent="0.2">
      <c r="C336" s="2"/>
      <c r="D336" s="2" t="s">
        <v>102</v>
      </c>
      <c r="E336" s="4"/>
      <c r="F336" s="4"/>
      <c r="G336" s="4"/>
      <c r="H336" s="4"/>
      <c r="I336" s="4"/>
    </row>
    <row r="337" spans="3:9" hidden="1" x14ac:dyDescent="0.2">
      <c r="C337" s="2"/>
      <c r="D337" s="2" t="s">
        <v>103</v>
      </c>
      <c r="E337" s="4"/>
      <c r="F337" s="4"/>
      <c r="G337" s="4"/>
      <c r="H337" s="4"/>
      <c r="I337" s="4"/>
    </row>
    <row r="338" spans="3:9" hidden="1" x14ac:dyDescent="0.2">
      <c r="C338" s="9"/>
      <c r="D338" s="18" t="s">
        <v>96</v>
      </c>
      <c r="E338" s="10">
        <f>E336-E337</f>
        <v>0</v>
      </c>
      <c r="F338" s="10">
        <f t="shared" ref="F338" si="162">F336-F337</f>
        <v>0</v>
      </c>
      <c r="G338" s="10">
        <f t="shared" ref="G338" si="163">G336-G337</f>
        <v>0</v>
      </c>
      <c r="H338" s="10">
        <f t="shared" ref="H338" si="164">H336-H337</f>
        <v>0</v>
      </c>
      <c r="I338" s="10">
        <f t="shared" ref="I338" si="165">I336-I337</f>
        <v>0</v>
      </c>
    </row>
    <row r="339" spans="3:9" hidden="1" x14ac:dyDescent="0.2">
      <c r="C339" s="38"/>
      <c r="D339" s="19" t="s">
        <v>16</v>
      </c>
      <c r="E339" s="42">
        <f>E312+E316+E320+E324+E328+E332</f>
        <v>0</v>
      </c>
      <c r="F339" s="42">
        <f t="shared" ref="F339:I339" si="166">F312+F316+F320+F324+F328+F332</f>
        <v>0</v>
      </c>
      <c r="G339" s="42">
        <f t="shared" si="166"/>
        <v>0</v>
      </c>
      <c r="H339" s="42">
        <f t="shared" si="166"/>
        <v>0</v>
      </c>
      <c r="I339" s="42">
        <f t="shared" si="166"/>
        <v>0</v>
      </c>
    </row>
    <row r="340" spans="3:9" hidden="1" x14ac:dyDescent="0.2">
      <c r="C340" s="38"/>
      <c r="D340" s="19" t="s">
        <v>17</v>
      </c>
      <c r="E340" s="42">
        <f>E313+E317+E321+E325+E329+E333</f>
        <v>0</v>
      </c>
      <c r="F340" s="42">
        <f t="shared" ref="F340:I340" si="167">F313+F317+F321+F325+F329+F333</f>
        <v>0</v>
      </c>
      <c r="G340" s="42">
        <f t="shared" si="167"/>
        <v>0</v>
      </c>
      <c r="H340" s="42">
        <f t="shared" si="167"/>
        <v>0</v>
      </c>
      <c r="I340" s="42">
        <f t="shared" si="167"/>
        <v>0</v>
      </c>
    </row>
    <row r="341" spans="3:9" hidden="1" x14ac:dyDescent="0.2">
      <c r="C341" s="38"/>
      <c r="D341" s="19" t="s">
        <v>65</v>
      </c>
      <c r="E341" s="19"/>
      <c r="F341" s="19"/>
      <c r="G341" s="19"/>
      <c r="H341" s="19"/>
      <c r="I341" s="19"/>
    </row>
    <row r="342" spans="3:9" hidden="1" x14ac:dyDescent="0.2">
      <c r="C342" s="38"/>
      <c r="D342" s="19" t="s">
        <v>104</v>
      </c>
      <c r="E342" s="19"/>
      <c r="F342" s="19"/>
      <c r="G342" s="19"/>
      <c r="H342" s="19"/>
      <c r="I342" s="19"/>
    </row>
    <row r="343" spans="3:9" hidden="1" x14ac:dyDescent="0.2">
      <c r="C343" s="38"/>
      <c r="D343" s="19" t="s">
        <v>105</v>
      </c>
      <c r="E343" s="42">
        <f>E336</f>
        <v>0</v>
      </c>
      <c r="F343" s="42">
        <f t="shared" ref="F343:I343" si="168">F336</f>
        <v>0</v>
      </c>
      <c r="G343" s="42">
        <f t="shared" si="168"/>
        <v>0</v>
      </c>
      <c r="H343" s="42">
        <f t="shared" si="168"/>
        <v>0</v>
      </c>
      <c r="I343" s="42">
        <f t="shared" si="168"/>
        <v>0</v>
      </c>
    </row>
    <row r="344" spans="3:9" hidden="1" x14ac:dyDescent="0.2">
      <c r="C344" s="38"/>
      <c r="D344" s="19" t="s">
        <v>106</v>
      </c>
      <c r="E344" s="42">
        <f>E337</f>
        <v>0</v>
      </c>
      <c r="F344" s="42">
        <f t="shared" ref="F344:I344" si="169">F337</f>
        <v>0</v>
      </c>
      <c r="G344" s="42">
        <f t="shared" si="169"/>
        <v>0</v>
      </c>
      <c r="H344" s="42">
        <f t="shared" si="169"/>
        <v>0</v>
      </c>
      <c r="I344" s="42">
        <f t="shared" si="169"/>
        <v>0</v>
      </c>
    </row>
    <row r="345" spans="3:9" hidden="1" x14ac:dyDescent="0.2"/>
  </sheetData>
  <mergeCells count="5">
    <mergeCell ref="A49:D49"/>
    <mergeCell ref="C110:F110"/>
    <mergeCell ref="C50:D50"/>
    <mergeCell ref="A86:D86"/>
    <mergeCell ref="C121:F121"/>
  </mergeCells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vanja</dc:creator>
  <cp:lastModifiedBy>Korisnik</cp:lastModifiedBy>
  <cp:lastPrinted>2022-11-12T13:23:54Z</cp:lastPrinted>
  <dcterms:created xsi:type="dcterms:W3CDTF">2022-07-21T19:28:54Z</dcterms:created>
  <dcterms:modified xsi:type="dcterms:W3CDTF">2023-11-23T09:57:00Z</dcterms:modified>
</cp:coreProperties>
</file>