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orisnik\Desktop\Objava Web\2024\Izvrsenje financijskog plana 2024\2023\"/>
    </mc:Choice>
  </mc:AlternateContent>
  <xr:revisionPtr revIDLastSave="0" documentId="13_ncr:1_{AFDA008D-E7A5-4AC1-B469-CC6610F4B82A}" xr6:coauthVersionLast="45" xr6:coauthVersionMax="45" xr10:uidLastSave="{00000000-0000-0000-0000-000000000000}"/>
  <bookViews>
    <workbookView xWindow="1905" yWindow="1905" windowWidth="21600" windowHeight="11385" tabRatio="949" activeTab="1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  <sheet name="Sheet1" sheetId="12" r:id="rId8"/>
  </sheets>
  <externalReferences>
    <externalReference r:id="rId9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2" i="7" l="1"/>
  <c r="G364" i="7" l="1"/>
  <c r="F364" i="7"/>
  <c r="F360" i="7"/>
  <c r="F359" i="7" s="1"/>
  <c r="I56" i="3" l="1"/>
  <c r="I48" i="3"/>
  <c r="I43" i="3"/>
  <c r="G65" i="3"/>
  <c r="H43" i="3"/>
  <c r="H48" i="3"/>
  <c r="H56" i="3"/>
  <c r="K78" i="3"/>
  <c r="J78" i="3"/>
  <c r="I77" i="3"/>
  <c r="H77" i="3"/>
  <c r="H76" i="3" s="1"/>
  <c r="G77" i="3"/>
  <c r="G76" i="3" s="1"/>
  <c r="J37" i="3"/>
  <c r="K77" i="3" l="1"/>
  <c r="I76" i="3"/>
  <c r="J76" i="3" s="1"/>
  <c r="J77" i="3"/>
  <c r="K76" i="3" l="1"/>
  <c r="H373" i="7"/>
  <c r="G372" i="7"/>
  <c r="G371" i="7" s="1"/>
  <c r="F372" i="7"/>
  <c r="F371" i="7" s="1"/>
  <c r="H363" i="7"/>
  <c r="H362" i="7"/>
  <c r="H361" i="7"/>
  <c r="G360" i="7"/>
  <c r="G359" i="7" s="1"/>
  <c r="H109" i="7"/>
  <c r="H110" i="7"/>
  <c r="H111" i="7"/>
  <c r="H112" i="7"/>
  <c r="H113" i="7"/>
  <c r="G308" i="7"/>
  <c r="F308" i="7"/>
  <c r="H99" i="7"/>
  <c r="H98" i="7"/>
  <c r="H97" i="7"/>
  <c r="G96" i="7"/>
  <c r="F96" i="7"/>
  <c r="F91" i="7" s="1"/>
  <c r="G92" i="7"/>
  <c r="H21" i="7"/>
  <c r="H22" i="7"/>
  <c r="H23" i="7"/>
  <c r="G91" i="7" l="1"/>
  <c r="H371" i="7"/>
  <c r="H372" i="7"/>
  <c r="H360" i="7"/>
  <c r="H96" i="7"/>
  <c r="D27" i="8"/>
  <c r="E27" i="8"/>
  <c r="C27" i="8"/>
  <c r="D15" i="8" l="1"/>
  <c r="E15" i="8"/>
  <c r="G28" i="3"/>
  <c r="G27" i="3"/>
  <c r="I28" i="3"/>
  <c r="H28" i="3"/>
  <c r="G24" i="3"/>
  <c r="G23" i="3"/>
  <c r="I24" i="3"/>
  <c r="H24" i="3"/>
  <c r="I23" i="3"/>
  <c r="I22" i="3" s="1"/>
  <c r="I21" i="3" s="1"/>
  <c r="H23" i="3"/>
  <c r="H22" i="3" s="1"/>
  <c r="H21" i="3" s="1"/>
  <c r="G17" i="3"/>
  <c r="G16" i="3"/>
  <c r="G15" i="3" s="1"/>
  <c r="K17" i="3"/>
  <c r="I15" i="3"/>
  <c r="H15" i="3"/>
  <c r="G14" i="3"/>
  <c r="G22" i="3" l="1"/>
  <c r="G26" i="3"/>
  <c r="G25" i="3" s="1"/>
  <c r="C8" i="8"/>
  <c r="K21" i="3"/>
  <c r="K28" i="3"/>
  <c r="G21" i="3"/>
  <c r="K24" i="3"/>
  <c r="J28" i="3"/>
  <c r="K22" i="3"/>
  <c r="K23" i="3"/>
  <c r="J24" i="3"/>
  <c r="J22" i="3"/>
  <c r="J23" i="3"/>
  <c r="K16" i="3"/>
  <c r="J17" i="3"/>
  <c r="J16" i="3"/>
  <c r="J21" i="3" l="1"/>
  <c r="C16" i="8"/>
  <c r="C15" i="8" s="1"/>
  <c r="G48" i="3"/>
  <c r="G56" i="3"/>
  <c r="K67" i="3" l="1"/>
  <c r="J67" i="3"/>
  <c r="K59" i="3"/>
  <c r="J59" i="3"/>
  <c r="H370" i="7"/>
  <c r="H369" i="7"/>
  <c r="H368" i="7"/>
  <c r="H367" i="7"/>
  <c r="H366" i="7"/>
  <c r="H365" i="7"/>
  <c r="H358" i="7"/>
  <c r="G357" i="7"/>
  <c r="G356" i="7" s="1"/>
  <c r="F357" i="7"/>
  <c r="F356" i="7"/>
  <c r="H355" i="7"/>
  <c r="H354" i="7"/>
  <c r="H353" i="7"/>
  <c r="H352" i="7"/>
  <c r="H351" i="7"/>
  <c r="H350" i="7"/>
  <c r="H349" i="7"/>
  <c r="H348" i="7"/>
  <c r="H347" i="7"/>
  <c r="H346" i="7"/>
  <c r="G345" i="7"/>
  <c r="F345" i="7"/>
  <c r="G344" i="7"/>
  <c r="F344" i="7"/>
  <c r="H343" i="7"/>
  <c r="G342" i="7"/>
  <c r="G341" i="7" s="1"/>
  <c r="F342" i="7"/>
  <c r="F341" i="7" s="1"/>
  <c r="H340" i="7"/>
  <c r="H339" i="7"/>
  <c r="H338" i="7"/>
  <c r="H337" i="7"/>
  <c r="G336" i="7"/>
  <c r="G307" i="7" s="1"/>
  <c r="G306" i="7" s="1"/>
  <c r="F336" i="7"/>
  <c r="H335" i="7"/>
  <c r="G334" i="7"/>
  <c r="F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1" i="7"/>
  <c r="H310" i="7"/>
  <c r="H309" i="7"/>
  <c r="H305" i="7"/>
  <c r="H304" i="7"/>
  <c r="H303" i="7"/>
  <c r="H302" i="7"/>
  <c r="H301" i="7"/>
  <c r="H300" i="7"/>
  <c r="G299" i="7"/>
  <c r="G298" i="7" s="1"/>
  <c r="F299" i="7"/>
  <c r="F298" i="7" s="1"/>
  <c r="H297" i="7"/>
  <c r="G296" i="7"/>
  <c r="G295" i="7" s="1"/>
  <c r="F296" i="7"/>
  <c r="F295" i="7"/>
  <c r="H294" i="7"/>
  <c r="H293" i="7"/>
  <c r="H292" i="7"/>
  <c r="H291" i="7"/>
  <c r="H290" i="7"/>
  <c r="H289" i="7"/>
  <c r="H288" i="7"/>
  <c r="H287" i="7"/>
  <c r="H286" i="7"/>
  <c r="H285" i="7"/>
  <c r="G284" i="7"/>
  <c r="G283" i="7" s="1"/>
  <c r="F284" i="7"/>
  <c r="F283" i="7" s="1"/>
  <c r="H282" i="7"/>
  <c r="G281" i="7"/>
  <c r="G280" i="7" s="1"/>
  <c r="F281" i="7"/>
  <c r="F280" i="7"/>
  <c r="H279" i="7"/>
  <c r="H278" i="7"/>
  <c r="H277" i="7"/>
  <c r="H276" i="7"/>
  <c r="G275" i="7"/>
  <c r="F275" i="7"/>
  <c r="H274" i="7"/>
  <c r="G273" i="7"/>
  <c r="F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G251" i="7"/>
  <c r="F251" i="7"/>
  <c r="H250" i="7"/>
  <c r="H249" i="7"/>
  <c r="H248" i="7"/>
  <c r="G247" i="7"/>
  <c r="F247" i="7"/>
  <c r="F246" i="7" s="1"/>
  <c r="H244" i="7"/>
  <c r="H243" i="7"/>
  <c r="H242" i="7"/>
  <c r="H241" i="7"/>
  <c r="H240" i="7"/>
  <c r="H239" i="7"/>
  <c r="H238" i="7"/>
  <c r="H237" i="7"/>
  <c r="H236" i="7"/>
  <c r="G235" i="7"/>
  <c r="F235" i="7"/>
  <c r="G234" i="7"/>
  <c r="F234" i="7"/>
  <c r="H233" i="7"/>
  <c r="G232" i="7"/>
  <c r="G231" i="7" s="1"/>
  <c r="F232" i="7"/>
  <c r="F231" i="7" s="1"/>
  <c r="H230" i="7"/>
  <c r="H229" i="7"/>
  <c r="H228" i="7"/>
  <c r="G227" i="7"/>
  <c r="F227" i="7"/>
  <c r="H226" i="7"/>
  <c r="G225" i="7"/>
  <c r="F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G202" i="7"/>
  <c r="G201" i="7" s="1"/>
  <c r="F202" i="7"/>
  <c r="H200" i="7"/>
  <c r="G199" i="7"/>
  <c r="G198" i="7" s="1"/>
  <c r="F199" i="7"/>
  <c r="F198" i="7" s="1"/>
  <c r="H197" i="7"/>
  <c r="H196" i="7"/>
  <c r="H195" i="7"/>
  <c r="H194" i="7"/>
  <c r="G193" i="7"/>
  <c r="F193" i="7"/>
  <c r="H192" i="7"/>
  <c r="G191" i="7"/>
  <c r="F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G169" i="7"/>
  <c r="F169" i="7"/>
  <c r="H168" i="7"/>
  <c r="H167" i="7"/>
  <c r="H166" i="7"/>
  <c r="G165" i="7"/>
  <c r="F165" i="7"/>
  <c r="H191" i="7" l="1"/>
  <c r="H275" i="7"/>
  <c r="H234" i="7"/>
  <c r="H280" i="7"/>
  <c r="H281" i="7"/>
  <c r="H345" i="7"/>
  <c r="H251" i="7"/>
  <c r="H235" i="7"/>
  <c r="H298" i="7"/>
  <c r="H299" i="7"/>
  <c r="H356" i="7"/>
  <c r="H357" i="7"/>
  <c r="F245" i="7"/>
  <c r="H334" i="7"/>
  <c r="H344" i="7"/>
  <c r="H227" i="7"/>
  <c r="H202" i="7"/>
  <c r="H165" i="7"/>
  <c r="F164" i="7"/>
  <c r="G164" i="7"/>
  <c r="H164" i="7" s="1"/>
  <c r="H193" i="7"/>
  <c r="H198" i="7"/>
  <c r="H199" i="7"/>
  <c r="F201" i="7"/>
  <c r="G246" i="7"/>
  <c r="G245" i="7" s="1"/>
  <c r="H273" i="7"/>
  <c r="H283" i="7"/>
  <c r="H284" i="7"/>
  <c r="H295" i="7"/>
  <c r="H296" i="7"/>
  <c r="F307" i="7"/>
  <c r="F306" i="7" s="1"/>
  <c r="H312" i="7"/>
  <c r="H336" i="7"/>
  <c r="H341" i="7"/>
  <c r="H342" i="7"/>
  <c r="H359" i="7"/>
  <c r="H364" i="7"/>
  <c r="H308" i="7"/>
  <c r="H231" i="7"/>
  <c r="H225" i="7"/>
  <c r="H232" i="7"/>
  <c r="H169" i="7"/>
  <c r="H247" i="7"/>
  <c r="F108" i="7"/>
  <c r="F163" i="7" l="1"/>
  <c r="H245" i="7"/>
  <c r="H246" i="7"/>
  <c r="H307" i="7"/>
  <c r="H306" i="7"/>
  <c r="G163" i="7"/>
  <c r="H201" i="7"/>
  <c r="H88" i="3"/>
  <c r="I88" i="3"/>
  <c r="G88" i="3"/>
  <c r="G83" i="3"/>
  <c r="G74" i="3"/>
  <c r="G73" i="3" s="1"/>
  <c r="G43" i="3"/>
  <c r="G42" i="3" s="1"/>
  <c r="G40" i="3"/>
  <c r="G38" i="3"/>
  <c r="G36" i="3"/>
  <c r="C25" i="8"/>
  <c r="C23" i="8"/>
  <c r="C19" i="8"/>
  <c r="C7" i="8"/>
  <c r="D7" i="11"/>
  <c r="D6" i="11" s="1"/>
  <c r="E7" i="11"/>
  <c r="E6" i="11" s="1"/>
  <c r="C7" i="11"/>
  <c r="C6" i="11" s="1"/>
  <c r="D6" i="10"/>
  <c r="E6" i="10"/>
  <c r="C6" i="10"/>
  <c r="G8" i="7"/>
  <c r="H8" i="7" s="1"/>
  <c r="F8" i="7"/>
  <c r="G48" i="7"/>
  <c r="F48" i="7"/>
  <c r="G156" i="7"/>
  <c r="G155" i="7" s="1"/>
  <c r="F156" i="7"/>
  <c r="H156" i="7" s="1"/>
  <c r="G153" i="7"/>
  <c r="G152" i="7" s="1"/>
  <c r="F153" i="7"/>
  <c r="F152" i="7" s="1"/>
  <c r="G141" i="7"/>
  <c r="G140" i="7" s="1"/>
  <c r="F141" i="7"/>
  <c r="F140" i="7" s="1"/>
  <c r="G138" i="7"/>
  <c r="G137" i="7" s="1"/>
  <c r="F138" i="7"/>
  <c r="G132" i="7"/>
  <c r="F132" i="7"/>
  <c r="G130" i="7"/>
  <c r="F130" i="7"/>
  <c r="H130" i="7" s="1"/>
  <c r="G108" i="7"/>
  <c r="G104" i="7"/>
  <c r="F104" i="7"/>
  <c r="G89" i="7"/>
  <c r="G88" i="7" s="1"/>
  <c r="F89" i="7"/>
  <c r="G84" i="7"/>
  <c r="F84" i="7"/>
  <c r="G82" i="7"/>
  <c r="F82" i="7"/>
  <c r="G59" i="7"/>
  <c r="F59" i="7"/>
  <c r="G56" i="7"/>
  <c r="G55" i="7" s="1"/>
  <c r="F56" i="7"/>
  <c r="F55" i="7" s="1"/>
  <c r="G50" i="7"/>
  <c r="F50" i="7"/>
  <c r="G24" i="7"/>
  <c r="F24" i="7"/>
  <c r="G20" i="7"/>
  <c r="H107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1" i="7"/>
  <c r="H133" i="7"/>
  <c r="H134" i="7"/>
  <c r="H135" i="7"/>
  <c r="H136" i="7"/>
  <c r="H70" i="7"/>
  <c r="H71" i="7"/>
  <c r="H72" i="7"/>
  <c r="H73" i="7"/>
  <c r="H74" i="7"/>
  <c r="H75" i="7"/>
  <c r="H76" i="7"/>
  <c r="H77" i="7"/>
  <c r="H78" i="7"/>
  <c r="H79" i="7"/>
  <c r="H80" i="7"/>
  <c r="H81" i="7"/>
  <c r="H83" i="7"/>
  <c r="H85" i="7"/>
  <c r="H86" i="7"/>
  <c r="H87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4" i="7"/>
  <c r="H45" i="7"/>
  <c r="H46" i="7"/>
  <c r="H47" i="7"/>
  <c r="H49" i="7"/>
  <c r="H51" i="7"/>
  <c r="H52" i="7"/>
  <c r="H53" i="7"/>
  <c r="H54" i="7"/>
  <c r="F9" i="8"/>
  <c r="G9" i="8"/>
  <c r="F10" i="8"/>
  <c r="G10" i="8"/>
  <c r="F15" i="8"/>
  <c r="G15" i="8"/>
  <c r="F16" i="8"/>
  <c r="G16" i="8"/>
  <c r="F21" i="8"/>
  <c r="G21" i="8"/>
  <c r="F22" i="8"/>
  <c r="G22" i="8"/>
  <c r="F27" i="8"/>
  <c r="G27" i="8"/>
  <c r="F28" i="8"/>
  <c r="G28" i="8"/>
  <c r="F30" i="8"/>
  <c r="G30" i="8"/>
  <c r="F31" i="8"/>
  <c r="G31" i="8"/>
  <c r="F32" i="8"/>
  <c r="G32" i="8"/>
  <c r="F33" i="8"/>
  <c r="G33" i="8"/>
  <c r="J68" i="3"/>
  <c r="K68" i="3"/>
  <c r="J84" i="3"/>
  <c r="K84" i="3"/>
  <c r="J86" i="3"/>
  <c r="K86" i="3"/>
  <c r="J87" i="3"/>
  <c r="K87" i="3"/>
  <c r="J89" i="3"/>
  <c r="K89" i="3"/>
  <c r="J29" i="3"/>
  <c r="K29" i="3"/>
  <c r="J10" i="3"/>
  <c r="K10" i="3"/>
  <c r="K25" i="1"/>
  <c r="J25" i="1"/>
  <c r="K24" i="1"/>
  <c r="J24" i="1"/>
  <c r="K23" i="1"/>
  <c r="J23" i="1"/>
  <c r="K16" i="1"/>
  <c r="J16" i="1"/>
  <c r="K13" i="1"/>
  <c r="J13" i="1"/>
  <c r="J12" i="1"/>
  <c r="K12" i="1"/>
  <c r="H21" i="1"/>
  <c r="I21" i="1"/>
  <c r="K21" i="1" s="1"/>
  <c r="H22" i="1"/>
  <c r="I22" i="1"/>
  <c r="K22" i="1" s="1"/>
  <c r="G22" i="1"/>
  <c r="G21" i="1"/>
  <c r="G19" i="3"/>
  <c r="G18" i="3" s="1"/>
  <c r="C12" i="8" s="1"/>
  <c r="C11" i="8" s="1"/>
  <c r="G13" i="3"/>
  <c r="G12" i="3" s="1"/>
  <c r="G6" i="10" l="1"/>
  <c r="H163" i="7"/>
  <c r="J21" i="1"/>
  <c r="J22" i="1"/>
  <c r="C18" i="8"/>
  <c r="H138" i="7"/>
  <c r="G82" i="3"/>
  <c r="G81" i="3"/>
  <c r="G80" i="3" s="1"/>
  <c r="G15" i="1" s="1"/>
  <c r="C14" i="8"/>
  <c r="C13" i="8" s="1"/>
  <c r="G11" i="3"/>
  <c r="G11" i="1" s="1"/>
  <c r="G10" i="1" s="1"/>
  <c r="C6" i="8"/>
  <c r="G35" i="3"/>
  <c r="G34" i="3" s="1"/>
  <c r="F6" i="11"/>
  <c r="G6" i="11"/>
  <c r="H92" i="7"/>
  <c r="F103" i="7"/>
  <c r="K55" i="3"/>
  <c r="J55" i="3"/>
  <c r="J88" i="3"/>
  <c r="F7" i="11"/>
  <c r="G103" i="7"/>
  <c r="G102" i="7" s="1"/>
  <c r="G58" i="7"/>
  <c r="E24" i="8" s="1"/>
  <c r="E23" i="8" s="1"/>
  <c r="F23" i="8" s="1"/>
  <c r="F58" i="7"/>
  <c r="F155" i="7"/>
  <c r="H155" i="7" s="1"/>
  <c r="H104" i="7"/>
  <c r="K88" i="3"/>
  <c r="G7" i="11"/>
  <c r="F6" i="10"/>
  <c r="H56" i="7"/>
  <c r="H89" i="7"/>
  <c r="F88" i="7"/>
  <c r="H140" i="7"/>
  <c r="F137" i="7"/>
  <c r="H137" i="7" s="1"/>
  <c r="G19" i="7"/>
  <c r="H48" i="7"/>
  <c r="H55" i="7"/>
  <c r="H152" i="7"/>
  <c r="H153" i="7"/>
  <c r="H141" i="7"/>
  <c r="H132" i="7"/>
  <c r="H108" i="7"/>
  <c r="H84" i="7"/>
  <c r="H82" i="7"/>
  <c r="H59" i="7"/>
  <c r="H50" i="7"/>
  <c r="H24" i="7"/>
  <c r="D13" i="8"/>
  <c r="D11" i="8"/>
  <c r="D7" i="8"/>
  <c r="H38" i="3"/>
  <c r="H40" i="3"/>
  <c r="H69" i="3"/>
  <c r="H70" i="3"/>
  <c r="H74" i="3"/>
  <c r="H73" i="3" s="1"/>
  <c r="H85" i="3"/>
  <c r="H83" i="3" s="1"/>
  <c r="I85" i="3"/>
  <c r="I83" i="3" s="1"/>
  <c r="I74" i="3"/>
  <c r="I70" i="3"/>
  <c r="I65" i="3" s="1"/>
  <c r="I42" i="3" s="1"/>
  <c r="I40" i="3"/>
  <c r="J40" i="3" s="1"/>
  <c r="I38" i="3"/>
  <c r="J38" i="3" s="1"/>
  <c r="H27" i="3"/>
  <c r="H26" i="3" s="1"/>
  <c r="H25" i="3" s="1"/>
  <c r="H20" i="3"/>
  <c r="H19" i="3" s="1"/>
  <c r="H18" i="3" s="1"/>
  <c r="H14" i="3"/>
  <c r="H13" i="3" s="1"/>
  <c r="H12" i="3" s="1"/>
  <c r="I27" i="3"/>
  <c r="I26" i="3" s="1"/>
  <c r="J26" i="3" s="1"/>
  <c r="I20" i="3"/>
  <c r="I14" i="3"/>
  <c r="I13" i="3" s="1"/>
  <c r="I12" i="3" s="1"/>
  <c r="I19" i="3" l="1"/>
  <c r="J20" i="3"/>
  <c r="D6" i="8"/>
  <c r="D24" i="8"/>
  <c r="J65" i="3"/>
  <c r="H65" i="3"/>
  <c r="H81" i="3"/>
  <c r="H80" i="3" s="1"/>
  <c r="H15" i="1" s="1"/>
  <c r="H82" i="3"/>
  <c r="I82" i="3"/>
  <c r="I81" i="3"/>
  <c r="K65" i="3"/>
  <c r="H103" i="7"/>
  <c r="H58" i="7"/>
  <c r="D23" i="8"/>
  <c r="G23" i="8" s="1"/>
  <c r="H91" i="7"/>
  <c r="G26" i="8"/>
  <c r="E19" i="8"/>
  <c r="H11" i="3"/>
  <c r="H11" i="1" s="1"/>
  <c r="H10" i="1" s="1"/>
  <c r="G14" i="1"/>
  <c r="F102" i="7"/>
  <c r="H102" i="7" s="1"/>
  <c r="J48" i="3"/>
  <c r="J43" i="3"/>
  <c r="G12" i="8"/>
  <c r="E11" i="8"/>
  <c r="F12" i="8"/>
  <c r="F14" i="8"/>
  <c r="E13" i="8"/>
  <c r="G14" i="8"/>
  <c r="K19" i="3"/>
  <c r="I18" i="3"/>
  <c r="J19" i="3"/>
  <c r="I25" i="3"/>
  <c r="K26" i="3"/>
  <c r="J74" i="3"/>
  <c r="K74" i="3"/>
  <c r="I73" i="3"/>
  <c r="E25" i="8"/>
  <c r="F26" i="8"/>
  <c r="K40" i="3"/>
  <c r="I36" i="3"/>
  <c r="I35" i="3" s="1"/>
  <c r="J83" i="3"/>
  <c r="K38" i="3"/>
  <c r="F8" i="8"/>
  <c r="G8" i="8"/>
  <c r="E7" i="8"/>
  <c r="K83" i="3"/>
  <c r="J14" i="3"/>
  <c r="K20" i="3"/>
  <c r="K27" i="3"/>
  <c r="J27" i="3"/>
  <c r="J85" i="3"/>
  <c r="K85" i="3"/>
  <c r="K39" i="3"/>
  <c r="J39" i="3"/>
  <c r="K41" i="3"/>
  <c r="J41" i="3"/>
  <c r="H88" i="7"/>
  <c r="K60" i="3"/>
  <c r="J60" i="3"/>
  <c r="J57" i="3"/>
  <c r="K57" i="3"/>
  <c r="J51" i="3"/>
  <c r="K51" i="3"/>
  <c r="J47" i="3"/>
  <c r="K47" i="3"/>
  <c r="F24" i="8"/>
  <c r="K45" i="3"/>
  <c r="J45" i="3"/>
  <c r="J63" i="3"/>
  <c r="K63" i="3"/>
  <c r="K66" i="3"/>
  <c r="J66" i="3"/>
  <c r="J69" i="3"/>
  <c r="K69" i="3"/>
  <c r="J70" i="3"/>
  <c r="K70" i="3"/>
  <c r="J64" i="3"/>
  <c r="K64" i="3"/>
  <c r="J62" i="3"/>
  <c r="K62" i="3"/>
  <c r="K75" i="3"/>
  <c r="J75" i="3"/>
  <c r="K61" i="3"/>
  <c r="J61" i="3"/>
  <c r="J58" i="3"/>
  <c r="K58" i="3"/>
  <c r="J53" i="3"/>
  <c r="K53" i="3"/>
  <c r="K54" i="3"/>
  <c r="J54" i="3"/>
  <c r="J52" i="3"/>
  <c r="K52" i="3"/>
  <c r="J49" i="3"/>
  <c r="K49" i="3"/>
  <c r="K50" i="3"/>
  <c r="J50" i="3"/>
  <c r="J46" i="3"/>
  <c r="K46" i="3"/>
  <c r="J44" i="3"/>
  <c r="K44" i="3"/>
  <c r="G18" i="7"/>
  <c r="G17" i="7" s="1"/>
  <c r="K14" i="3"/>
  <c r="F9" i="11"/>
  <c r="G9" i="11"/>
  <c r="I80" i="3" l="1"/>
  <c r="I15" i="1" s="1"/>
  <c r="J81" i="3"/>
  <c r="K81" i="3"/>
  <c r="D25" i="8"/>
  <c r="G25" i="8" s="1"/>
  <c r="G24" i="8"/>
  <c r="F20" i="8"/>
  <c r="G33" i="3"/>
  <c r="K48" i="3"/>
  <c r="I34" i="3"/>
  <c r="H42" i="3"/>
  <c r="K43" i="3"/>
  <c r="K56" i="3"/>
  <c r="J56" i="3"/>
  <c r="K18" i="3"/>
  <c r="J18" i="3"/>
  <c r="J36" i="3"/>
  <c r="F25" i="8"/>
  <c r="I11" i="3"/>
  <c r="K73" i="3"/>
  <c r="J73" i="3"/>
  <c r="F7" i="8"/>
  <c r="G7" i="8"/>
  <c r="E6" i="8"/>
  <c r="G13" i="8"/>
  <c r="F13" i="8"/>
  <c r="K25" i="3"/>
  <c r="J25" i="3"/>
  <c r="F19" i="8"/>
  <c r="E18" i="8"/>
  <c r="F11" i="8"/>
  <c r="G11" i="8"/>
  <c r="K12" i="3"/>
  <c r="J12" i="3"/>
  <c r="J8" i="9"/>
  <c r="K8" i="9"/>
  <c r="K7" i="9"/>
  <c r="J7" i="9"/>
  <c r="G8" i="10"/>
  <c r="G7" i="10"/>
  <c r="F8" i="10"/>
  <c r="F7" i="10"/>
  <c r="H162" i="7"/>
  <c r="H161" i="7"/>
  <c r="H160" i="7"/>
  <c r="H159" i="7"/>
  <c r="H158" i="7"/>
  <c r="H157" i="7"/>
  <c r="H154" i="7"/>
  <c r="H151" i="7"/>
  <c r="H150" i="7"/>
  <c r="H149" i="7"/>
  <c r="H148" i="7"/>
  <c r="H147" i="7"/>
  <c r="H146" i="7"/>
  <c r="H145" i="7"/>
  <c r="H144" i="7"/>
  <c r="H143" i="7"/>
  <c r="H142" i="7"/>
  <c r="H139" i="7"/>
  <c r="H106" i="7"/>
  <c r="H105" i="7"/>
  <c r="H101" i="7"/>
  <c r="H100" i="7"/>
  <c r="H95" i="7"/>
  <c r="H94" i="7"/>
  <c r="H93" i="7"/>
  <c r="H90" i="7"/>
  <c r="H69" i="7"/>
  <c r="H68" i="7"/>
  <c r="H67" i="7"/>
  <c r="H66" i="7"/>
  <c r="H65" i="7"/>
  <c r="H64" i="7"/>
  <c r="H63" i="7"/>
  <c r="H62" i="7"/>
  <c r="H61" i="7"/>
  <c r="H60" i="7"/>
  <c r="H57" i="7"/>
  <c r="H10" i="7"/>
  <c r="H11" i="7"/>
  <c r="H12" i="7"/>
  <c r="H9" i="7"/>
  <c r="K80" i="3" l="1"/>
  <c r="J80" i="3"/>
  <c r="F18" i="8"/>
  <c r="I11" i="1"/>
  <c r="K11" i="3"/>
  <c r="J11" i="3"/>
  <c r="J35" i="3"/>
  <c r="K15" i="1"/>
  <c r="J15" i="1"/>
  <c r="K42" i="3"/>
  <c r="J42" i="3"/>
  <c r="F6" i="8"/>
  <c r="G6" i="8"/>
  <c r="F8" i="11"/>
  <c r="G8" i="11"/>
  <c r="I14" i="1" l="1"/>
  <c r="I33" i="3"/>
  <c r="J34" i="3"/>
  <c r="I10" i="1"/>
  <c r="K11" i="1"/>
  <c r="J11" i="1"/>
  <c r="K10" i="1" l="1"/>
  <c r="J10" i="1"/>
  <c r="J33" i="3"/>
  <c r="J14" i="1"/>
  <c r="F20" i="7"/>
  <c r="H20" i="7" s="1"/>
  <c r="H36" i="3"/>
  <c r="K36" i="3" l="1"/>
  <c r="H35" i="3"/>
  <c r="H34" i="3" s="1"/>
  <c r="F19" i="7"/>
  <c r="F18" i="7" s="1"/>
  <c r="K37" i="3"/>
  <c r="K35" i="3" l="1"/>
  <c r="H19" i="7"/>
  <c r="F17" i="7"/>
  <c r="G20" i="8" l="1"/>
  <c r="D19" i="8"/>
  <c r="H17" i="7"/>
  <c r="H18" i="7"/>
  <c r="K34" i="3"/>
  <c r="H33" i="3"/>
  <c r="K33" i="3" s="1"/>
  <c r="H14" i="1"/>
  <c r="K14" i="1" s="1"/>
  <c r="G19" i="8" l="1"/>
  <c r="D18" i="8"/>
  <c r="G18" i="8" s="1"/>
</calcChain>
</file>

<file path=xl/sharedStrings.xml><?xml version="1.0" encoding="utf-8"?>
<sst xmlns="http://schemas.openxmlformats.org/spreadsheetml/2006/main" count="1085" uniqueCount="203">
  <si>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</si>
  <si>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</si>
  <si>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</si>
  <si>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</si>
  <si>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</si>
  <si>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</si>
  <si>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</si>
  <si>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</si>
  <si>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</si>
  <si>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</si>
  <si>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</si>
  <si>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</si>
  <si>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</si>
  <si>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…</t>
  </si>
  <si>
    <t>INDEKS</t>
  </si>
  <si>
    <t xml:space="preserve">IZVJEŠTAJ O PRIHODIMA I RASHODIMA PREMA EKONOMSKOJ KLASIFIKACIJI </t>
  </si>
  <si>
    <t>6=5/2*100</t>
  </si>
  <si>
    <t>UKUPNI PRIHODI</t>
  </si>
  <si>
    <t>Pomoći iz inozemstva i od subjekata unutar općeg proračuna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</si>
  <si>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</si>
  <si>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</si>
  <si>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</si>
  <si>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</si>
  <si>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</si>
  <si>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</si>
  <si>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</si>
  <si>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</si>
  <si>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</si>
  <si>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</si>
  <si>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</si>
  <si>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</si>
  <si>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</si>
  <si>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</si>
  <si>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>IZVJEŠTAJ O RASHODIMA PREMA FUNKCIJSKOJ KLASIFIKACIJI</t>
  </si>
  <si>
    <t>INDEKS**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</si>
  <si>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</si>
  <si>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</si>
  <si>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</si>
  <si>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</si>
  <si>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</si>
  <si>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</si>
  <si>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</si>
  <si>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</si>
  <si>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</si>
  <si>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</si>
  <si>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</si>
  <si>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</si>
  <si>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</si>
  <si>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</si>
  <si>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</si>
  <si>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</si>
  <si>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</si>
  <si>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 xml:space="preserve">IZVJEŠTAJ O IZVRŠENJU FINANCIJSKOG PLANA PRORAČUNSKOG KORISNIKA JEDINICE LOKALNE I PODRUČNE (REGIONALNE) SAMOUPRAVE ZA  2023. </t>
  </si>
  <si>
    <t xml:space="preserve">OSTVARENJE/IZVRŠENJE 
2022. </t>
  </si>
  <si>
    <t>OSTVARENJE/IZVRŠENJE 
2023.</t>
  </si>
  <si>
    <t>7=5/3*100</t>
  </si>
  <si>
    <t xml:space="preserve"> IZVRŠENJE 
2023. </t>
  </si>
  <si>
    <t>5=4/2*100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</si>
  <si>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</si>
  <si>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</si>
  <si>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</si>
  <si>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</si>
  <si>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</si>
  <si>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</si>
  <si>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</si>
  <si>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</si>
  <si>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</si>
  <si>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</si>
  <si>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</si>
  <si>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</si>
  <si>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</si>
  <si>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</si>
  <si>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</si>
  <si>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Komunalne usluge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</si>
  <si>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</si>
  <si>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</si>
  <si>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</si>
  <si>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</si>
  <si>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</si>
  <si>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</si>
  <si>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</si>
  <si>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Pristojbe i naknade</t>
  </si>
  <si>
    <t>Financijski rashodi</t>
  </si>
  <si>
    <t>Ostali financijski rashodi</t>
  </si>
  <si>
    <t>Bankarske usluge i usluge platnog prometa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</si>
  <si>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</si>
  <si>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</si>
  <si>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</si>
  <si>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</si>
  <si>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</si>
  <si>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Nematerijalna proizvedena imovina</t>
  </si>
  <si>
    <t>Ulaganja u računalne programe</t>
  </si>
  <si>
    <t>Tekuće pomoći proračunskim korisnicima iz proračuna koji im nije nadležan</t>
  </si>
  <si>
    <t>Prihodi od upravnih i administrativnih pristojbi, pristojbi po posebnim propisima i naknada</t>
  </si>
  <si>
    <t>Prihodi po posebnim propisima</t>
  </si>
  <si>
    <t xml:space="preserve">Ostali nespomenuti prihodi 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</si>
  <si>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</si>
  <si>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</si>
  <si>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</si>
  <si>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4 Prihodi za posebne namjene</t>
  </si>
  <si>
    <t>41 Prihodi za posebne namjene</t>
  </si>
  <si>
    <t>5 Pomoći</t>
  </si>
  <si>
    <t>52 Pomoći</t>
  </si>
  <si>
    <t>6 Donacije</t>
  </si>
  <si>
    <t>61 Donacije</t>
  </si>
  <si>
    <t>VIŠAK PRIHODA KORIŠTEN ZA POKRIĆE RASHODA</t>
  </si>
  <si>
    <t>9 Rezultat</t>
  </si>
  <si>
    <t>93 Vlastiti prihodi - višak</t>
  </si>
  <si>
    <t>94 Prihodi za posebne namjene - višak</t>
  </si>
  <si>
    <t>09 Obrazovanje</t>
  </si>
  <si>
    <t xml:space="preserve">091 Predškolsko i osnovno obrazovanje </t>
  </si>
  <si>
    <t>096 Dodatne usluge u obrazovanju</t>
  </si>
  <si>
    <t>8 Primici od financijske imovine i zaduživanja</t>
  </si>
  <si>
    <t>5 Izdaci za financijsku imovinu i otplate zajmova</t>
  </si>
  <si>
    <t>Opći prihodi i primici</t>
  </si>
  <si>
    <t>Vlastiti prihodi</t>
  </si>
  <si>
    <t>Prihodi za posebne namjene</t>
  </si>
  <si>
    <t>Pomoći</t>
  </si>
  <si>
    <t>Donacije</t>
  </si>
  <si>
    <t>Prihodi od nefinancijske imovine i nadoknade šteta s osnova osiguranja</t>
  </si>
  <si>
    <t>Namjenski primici</t>
  </si>
  <si>
    <t>Rezultat</t>
  </si>
  <si>
    <t>Rashodi za zaposleni</t>
  </si>
  <si>
    <t>Vlastiti prihodi - višak</t>
  </si>
  <si>
    <t>Prihodi za posebne namjene - višak</t>
  </si>
  <si>
    <t>DJELATNOST DJEČJEG VRTIĆA</t>
  </si>
  <si>
    <t>Telefoni i ostali komunikacijski uređaji</t>
  </si>
  <si>
    <t>Uređaji</t>
  </si>
  <si>
    <t xml:space="preserve">Pomoći proračunskim korisnicima iz proračuna koji im nije nadležan </t>
  </si>
  <si>
    <t>REDOVNA DJELATNOST DJEČJEG VRTIĆA ORIOVAC</t>
  </si>
  <si>
    <t>PREDŠKOLA ORIOVAC</t>
  </si>
  <si>
    <t>REDOVNA DJELATNOST DJEČJEG VRTIĆA STUPNIK</t>
  </si>
  <si>
    <t>PREDŠKOLA STUPNIK</t>
  </si>
  <si>
    <t>PREDŠKOLA OSTALE</t>
  </si>
  <si>
    <t>Rashodi protokola - cvijeće</t>
  </si>
  <si>
    <t>Promidžbeni materijali</t>
  </si>
  <si>
    <t>Ugovor o djelu</t>
  </si>
  <si>
    <t>Tekuće pomoći iz državnog proračuna temeljemprijenosa EU sredstava</t>
  </si>
  <si>
    <t>Kapitalne pomoći iz državnog proračuna temeljemprijenosa EU sredstav</t>
  </si>
  <si>
    <t>Tekuće donacije od trgovačkih društava</t>
  </si>
  <si>
    <t>Kapitalne donacije od trgovačkih društava</t>
  </si>
  <si>
    <t>Prihodi iz nadležnog proračuna za financiranjerashoda za nabavu nefinancijske imovine</t>
  </si>
  <si>
    <t>3121</t>
  </si>
  <si>
    <t>3132</t>
  </si>
  <si>
    <t>3211</t>
  </si>
  <si>
    <t>3212</t>
  </si>
  <si>
    <t>3213</t>
  </si>
  <si>
    <t>3214</t>
  </si>
  <si>
    <t>3221</t>
  </si>
  <si>
    <t>3222</t>
  </si>
  <si>
    <t>3223</t>
  </si>
  <si>
    <t>3225</t>
  </si>
  <si>
    <t>3227</t>
  </si>
  <si>
    <t>3231</t>
  </si>
  <si>
    <t>3232</t>
  </si>
  <si>
    <t>3233</t>
  </si>
  <si>
    <t>3234</t>
  </si>
  <si>
    <t>3236</t>
  </si>
  <si>
    <t>3237</t>
  </si>
  <si>
    <t>3238</t>
  </si>
  <si>
    <t>3239</t>
  </si>
  <si>
    <t>3241</t>
  </si>
  <si>
    <t>3291</t>
  </si>
  <si>
    <t>3292</t>
  </si>
  <si>
    <t>3293</t>
  </si>
  <si>
    <t>3431</t>
  </si>
  <si>
    <t>3835</t>
  </si>
  <si>
    <t>4223</t>
  </si>
  <si>
    <t>4227</t>
  </si>
  <si>
    <t>Field3</t>
  </si>
  <si>
    <t>program</t>
  </si>
  <si>
    <t>Dvo</t>
  </si>
  <si>
    <t>Naziv</t>
  </si>
  <si>
    <t>ROpcina</t>
  </si>
  <si>
    <t>IOpcina</t>
  </si>
  <si>
    <t>oriovac-redovni</t>
  </si>
  <si>
    <t>31</t>
  </si>
  <si>
    <t>3111</t>
  </si>
  <si>
    <t>32</t>
  </si>
  <si>
    <t>Naknade troškova osobama izvan radnog odnosa</t>
  </si>
  <si>
    <t>Naknade za rad predstavničkih i izvršnih tijela, povjerenstava i slično</t>
  </si>
  <si>
    <t>38</t>
  </si>
  <si>
    <t>Ostale kazne</t>
  </si>
  <si>
    <t>42</t>
  </si>
  <si>
    <t>Uređaji, strojevi i oprema za ostale namjene</t>
  </si>
  <si>
    <t>RRod</t>
  </si>
  <si>
    <t>Irod</t>
  </si>
  <si>
    <t>Usluge promidžbe i informiranja</t>
  </si>
  <si>
    <t>34</t>
  </si>
  <si>
    <t>Re</t>
  </si>
  <si>
    <t>IE</t>
  </si>
  <si>
    <t>ROO</t>
  </si>
  <si>
    <t>IOO</t>
  </si>
  <si>
    <t>predškola - ostala</t>
  </si>
  <si>
    <t>predškola - stupnik</t>
  </si>
  <si>
    <t>predškola oriovac</t>
  </si>
  <si>
    <t>RM</t>
  </si>
  <si>
    <t>IM</t>
  </si>
  <si>
    <t>redovni stupnik</t>
  </si>
  <si>
    <t>Pomoći EU</t>
  </si>
  <si>
    <t>SumOfReb23</t>
  </si>
  <si>
    <t>SumOfIzv23</t>
  </si>
  <si>
    <t>DV ORIOVAC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</si>
</sst>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2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</cellStyleXfs>
  <cellXfs count="180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0" fillId="0" borderId="3" xfId="0" applyNumberFormat="1" applyBorder="1"/>
    <xf numFmtId="4" fontId="0" fillId="0" borderId="3" xfId="0" applyNumberFormat="1" applyBorder="1"/>
    <xf numFmtId="3" fontId="3" fillId="5" borderId="3" xfId="0" applyNumberFormat="1" applyFont="1" applyFill="1" applyBorder="1" applyAlignment="1">
      <alignment horizontal="left" vertical="center"/>
    </xf>
    <xf numFmtId="3" fontId="3" fillId="6" borderId="3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left" vertical="center"/>
    </xf>
    <xf numFmtId="0" fontId="11" fillId="7" borderId="3" xfId="0" applyNumberFormat="1" applyFont="1" applyFill="1" applyBorder="1" applyAlignment="1" applyProtection="1">
      <alignment horizontal="left" vertical="center"/>
    </xf>
    <xf numFmtId="0" fontId="11" fillId="7" borderId="3" xfId="0" applyNumberFormat="1" applyFont="1" applyFill="1" applyBorder="1" applyAlignment="1" applyProtection="1">
      <alignment vertical="center" wrapText="1"/>
    </xf>
    <xf numFmtId="3" fontId="3" fillId="7" borderId="3" xfId="0" applyNumberFormat="1" applyFont="1" applyFill="1" applyBorder="1" applyAlignment="1">
      <alignment horizontal="right"/>
    </xf>
    <xf numFmtId="4" fontId="0" fillId="7" borderId="3" xfId="0" applyNumberFormat="1" applyFill="1" applyBorder="1"/>
    <xf numFmtId="0" fontId="11" fillId="7" borderId="3" xfId="0" applyNumberFormat="1" applyFont="1" applyFill="1" applyBorder="1" applyAlignment="1" applyProtection="1">
      <alignment horizontal="left" vertical="center" wrapText="1"/>
    </xf>
    <xf numFmtId="0" fontId="11" fillId="8" borderId="3" xfId="0" applyNumberFormat="1" applyFont="1" applyFill="1" applyBorder="1" applyAlignment="1" applyProtection="1">
      <alignment horizontal="left" vertical="center" wrapText="1"/>
    </xf>
    <xf numFmtId="3" fontId="3" fillId="8" borderId="3" xfId="0" applyNumberFormat="1" applyFont="1" applyFill="1" applyBorder="1" applyAlignment="1">
      <alignment horizontal="right"/>
    </xf>
    <xf numFmtId="4" fontId="0" fillId="8" borderId="3" xfId="0" applyNumberFormat="1" applyFill="1" applyBorder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" fillId="5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20" fillId="9" borderId="6" xfId="2" applyFont="1" applyFill="1" applyBorder="1" applyAlignment="1">
      <alignment horizontal="center"/>
    </xf>
    <xf numFmtId="0" fontId="20" fillId="0" borderId="7" xfId="2" applyFont="1" applyFill="1" applyBorder="1" applyAlignment="1">
      <alignment wrapText="1"/>
    </xf>
    <xf numFmtId="0" fontId="20" fillId="0" borderId="7" xfId="2" applyFont="1" applyFill="1" applyBorder="1" applyAlignment="1">
      <alignment horizontal="right" wrapText="1"/>
    </xf>
    <xf numFmtId="0" fontId="19" fillId="9" borderId="6" xfId="3" applyFont="1" applyFill="1" applyBorder="1" applyAlignment="1">
      <alignment horizontal="center"/>
    </xf>
    <xf numFmtId="0" fontId="19" fillId="0" borderId="7" xfId="3" applyFont="1" applyFill="1" applyBorder="1" applyAlignment="1">
      <alignment wrapText="1"/>
    </xf>
    <xf numFmtId="0" fontId="19" fillId="0" borderId="7" xfId="3" applyFont="1" applyFill="1" applyBorder="1" applyAlignment="1">
      <alignment horizontal="right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4" fontId="22" fillId="6" borderId="4" xfId="0" applyNumberFormat="1" applyFont="1" applyFill="1" applyBorder="1" applyAlignment="1">
      <alignment horizontal="right" vertical="center"/>
    </xf>
    <xf numFmtId="4" fontId="22" fillId="2" borderId="4" xfId="0" applyNumberFormat="1" applyFont="1" applyFill="1" applyBorder="1" applyAlignment="1">
      <alignment horizontal="right" vertical="center"/>
    </xf>
    <xf numFmtId="4" fontId="22" fillId="2" borderId="3" xfId="0" applyNumberFormat="1" applyFont="1" applyFill="1" applyBorder="1" applyAlignment="1">
      <alignment horizontal="right" vertical="center"/>
    </xf>
    <xf numFmtId="4" fontId="22" fillId="5" borderId="4" xfId="0" applyNumberFormat="1" applyFont="1" applyFill="1" applyBorder="1" applyAlignment="1">
      <alignment horizontal="right" vertical="center"/>
    </xf>
    <xf numFmtId="4" fontId="22" fillId="3" borderId="4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23" fillId="0" borderId="7" xfId="2" applyNumberFormat="1" applyFont="1" applyFill="1" applyBorder="1" applyAlignment="1">
      <alignment horizontal="right" wrapText="1"/>
    </xf>
    <xf numFmtId="4" fontId="23" fillId="0" borderId="7" xfId="1" applyNumberFormat="1" applyFont="1" applyFill="1" applyBorder="1" applyAlignment="1">
      <alignment horizontal="right" wrapText="1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22" fillId="6" borderId="4" xfId="0" applyNumberFormat="1" applyFont="1" applyFill="1" applyBorder="1" applyAlignment="1" applyProtection="1">
      <alignment horizontal="left" vertical="center" wrapText="1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22" fillId="5" borderId="4" xfId="0" applyNumberFormat="1" applyFont="1" applyFill="1" applyBorder="1" applyAlignment="1" applyProtection="1">
      <alignment horizontal="left" vertical="center" wrapText="1"/>
    </xf>
    <xf numFmtId="0" fontId="22" fillId="3" borderId="4" xfId="0" applyNumberFormat="1" applyFont="1" applyFill="1" applyBorder="1" applyAlignment="1" applyProtection="1">
      <alignment horizontal="left" vertical="center" wrapText="1"/>
    </xf>
    <xf numFmtId="0" fontId="25" fillId="4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3" fillId="0" borderId="7" xfId="2" applyFont="1" applyFill="1" applyBorder="1" applyAlignment="1">
      <alignment wrapText="1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2" fillId="2" borderId="4" xfId="0" applyNumberFormat="1" applyFont="1" applyFill="1" applyBorder="1" applyAlignment="1" applyProtection="1">
      <alignment horizontal="left" vertical="center" wrapText="1"/>
    </xf>
    <xf numFmtId="0" fontId="12" fillId="0" borderId="0" xfId="0" applyFont="1"/>
    <xf numFmtId="0" fontId="20" fillId="0" borderId="8" xfId="2" applyFont="1" applyFill="1" applyBorder="1" applyAlignment="1">
      <alignment wrapText="1"/>
    </xf>
    <xf numFmtId="0" fontId="22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left" vertical="center" wrapText="1"/>
    </xf>
    <xf numFmtId="0" fontId="22" fillId="5" borderId="11" xfId="0" applyNumberFormat="1" applyFont="1" applyFill="1" applyBorder="1" applyAlignment="1" applyProtection="1">
      <alignment horizontal="center" vertical="center" wrapText="1"/>
    </xf>
    <xf numFmtId="0" fontId="3" fillId="5" borderId="12" xfId="0" applyNumberFormat="1" applyFont="1" applyFill="1" applyBorder="1" applyAlignment="1" applyProtection="1">
      <alignment horizontal="left" vertical="center" wrapText="1"/>
    </xf>
    <xf numFmtId="0" fontId="22" fillId="3" borderId="11" xfId="0" applyNumberFormat="1" applyFont="1" applyFill="1" applyBorder="1" applyAlignment="1" applyProtection="1">
      <alignment horizontal="center" vertical="center" wrapText="1"/>
    </xf>
    <xf numFmtId="0" fontId="3" fillId="3" borderId="12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0" fontId="6" fillId="4" borderId="1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left" vertical="center" wrapText="1"/>
    </xf>
    <xf numFmtId="0" fontId="23" fillId="0" borderId="15" xfId="2" applyFont="1" applyFill="1" applyBorder="1" applyAlignment="1">
      <alignment horizont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22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20" fillId="0" borderId="16" xfId="2" applyFont="1" applyFill="1" applyBorder="1" applyAlignment="1">
      <alignment wrapText="1"/>
    </xf>
    <xf numFmtId="4" fontId="26" fillId="0" borderId="0" xfId="0" applyNumberFormat="1" applyFont="1"/>
    <xf numFmtId="0" fontId="26" fillId="0" borderId="0" xfId="0" applyFont="1"/>
    <xf numFmtId="3" fontId="0" fillId="0" borderId="0" xfId="0" applyNumberFormat="1"/>
    <xf numFmtId="0" fontId="20" fillId="9" borderId="6" xfId="4" applyFont="1" applyFill="1" applyBorder="1" applyAlignment="1">
      <alignment horizontal="center"/>
    </xf>
    <xf numFmtId="0" fontId="20" fillId="0" borderId="7" xfId="4" applyFont="1" applyFill="1" applyBorder="1" applyAlignment="1">
      <alignment wrapText="1"/>
    </xf>
    <xf numFmtId="0" fontId="20" fillId="0" borderId="7" xfId="4" applyFont="1" applyFill="1" applyBorder="1" applyAlignment="1">
      <alignment horizontal="right" wrapText="1"/>
    </xf>
    <xf numFmtId="4" fontId="3" fillId="7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0" fillId="0" borderId="7" xfId="4" applyNumberFormat="1" applyFont="1" applyFill="1" applyBorder="1" applyAlignment="1">
      <alignment horizontal="right" wrapText="1"/>
    </xf>
    <xf numFmtId="4" fontId="9" fillId="2" borderId="3" xfId="0" quotePrefix="1" applyNumberFormat="1" applyFont="1" applyFill="1" applyBorder="1" applyAlignment="1">
      <alignment horizontal="left" vertical="center"/>
    </xf>
    <xf numFmtId="0" fontId="1" fillId="0" borderId="0" xfId="0" applyFont="1"/>
    <xf numFmtId="0" fontId="19" fillId="9" borderId="6" xfId="5" applyFont="1" applyFill="1" applyBorder="1" applyAlignment="1">
      <alignment horizontal="center"/>
    </xf>
    <xf numFmtId="0" fontId="19" fillId="0" borderId="7" xfId="5" applyFont="1" applyFill="1" applyBorder="1" applyAlignment="1">
      <alignment horizontal="right" wrapText="1"/>
    </xf>
    <xf numFmtId="4" fontId="27" fillId="0" borderId="3" xfId="0" applyNumberFormat="1" applyFont="1" applyBorder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9" fillId="0" borderId="0" xfId="1" applyFont="1" applyFill="1" applyBorder="1" applyAlignment="1">
      <alignment horizontal="right" wrapText="1"/>
    </xf>
    <xf numFmtId="0" fontId="3" fillId="0" borderId="0" xfId="1" applyBorder="1"/>
    <xf numFmtId="0" fontId="1" fillId="2" borderId="0" xfId="0" applyFont="1" applyFill="1" applyBorder="1" applyAlignment="1">
      <alignment horizontal="left" vertical="center"/>
    </xf>
    <xf numFmtId="0" fontId="19" fillId="10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left" vertical="center"/>
    </xf>
    <xf numFmtId="0" fontId="19" fillId="2" borderId="0" xfId="1" applyFont="1" applyFill="1" applyBorder="1" applyAlignment="1">
      <alignment horizontal="right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3" fillId="6" borderId="9" xfId="0" applyNumberFormat="1" applyFont="1" applyFill="1" applyBorder="1" applyAlignment="1" applyProtection="1">
      <alignment horizontal="left" vertical="center" wrapText="1"/>
    </xf>
    <xf numFmtId="0" fontId="3" fillId="6" borderId="10" xfId="0" applyNumberFormat="1" applyFont="1" applyFill="1" applyBorder="1" applyAlignment="1" applyProtection="1">
      <alignment horizontal="left" vertical="center" wrapText="1"/>
    </xf>
    <xf numFmtId="0" fontId="3" fillId="6" borderId="4" xfId="0" applyNumberFormat="1" applyFont="1" applyFill="1" applyBorder="1" applyAlignment="1" applyProtection="1">
      <alignment horizontal="left" vertical="center" wrapText="1"/>
    </xf>
  </cellXfs>
  <cellStyles count="6">
    <cellStyle name="Normal" xfId="0" builtinId="0"/>
    <cellStyle name="Normal_Programska klasifikacija" xfId="1" xr:uid="{00000000-0005-0000-0000-000001000000}"/>
    <cellStyle name="Normal_Račun prihoda i rashoda" xfId="4" xr:uid="{00000000-0005-0000-0000-000002000000}"/>
    <cellStyle name="Normal_Račun prihoda i rashoda_1" xfId="5" xr:uid="{00000000-0005-0000-0000-000003000000}"/>
    <cellStyle name="Normal_Sheet1" xfId="2" xr:uid="{00000000-0005-0000-0000-000004000000}"/>
    <cellStyle name="Normal_Sheet1_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ja/Dropbox/BUSTA/VRTI&#262;%20ORIOVAC/B-IZVR&#352;ENJE%20FIN%20PLANA/202212/Bilanca3112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e"/>
      <sheetName val="klasa3"/>
      <sheetName val="3-Redovni-Oriovac"/>
      <sheetName val="3-PŠ-oriovac"/>
      <sheetName val="3-Redovni-Stupnik"/>
      <sheetName val="3-PŠ-Stupnik"/>
      <sheetName val="3-PŠ-ostale"/>
      <sheetName val="klasa4"/>
      <sheetName val="klasa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3">
          <cell r="C13">
            <v>1830509.13</v>
          </cell>
        </row>
        <row r="14">
          <cell r="C14">
            <v>160150.34</v>
          </cell>
        </row>
        <row r="15">
          <cell r="C15">
            <v>28823.119999999999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6"/>
  <sheetViews>
    <sheetView topLeftCell="A25" zoomScale="80" zoomScaleNormal="80" workbookViewId="0">
      <selection activeCell="H10" sqref="H10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145" t="s">
        <v>52</v>
      </c>
      <c r="C1" s="145"/>
      <c r="D1" s="145"/>
      <c r="E1" s="145"/>
      <c r="F1" s="145"/>
      <c r="G1" s="145"/>
      <c r="H1" s="145"/>
      <c r="I1" s="145"/>
      <c r="J1" s="145"/>
      <c r="K1" s="145"/>
    </row>
    <row r="2" spans="2:11" ht="18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2:11" ht="15.75" customHeight="1" x14ac:dyDescent="0.25">
      <c r="B3" s="145" t="s">
        <v>11</v>
      </c>
      <c r="C3" s="145"/>
      <c r="D3" s="145"/>
      <c r="E3" s="145"/>
      <c r="F3" s="145"/>
      <c r="G3" s="145"/>
      <c r="H3" s="145"/>
      <c r="I3" s="145"/>
      <c r="J3" s="145"/>
      <c r="K3" s="145"/>
    </row>
    <row r="4" spans="2:11" ht="36" customHeight="1" x14ac:dyDescent="0.25">
      <c r="B4" s="162"/>
      <c r="C4" s="162"/>
      <c r="D4" s="162"/>
      <c r="E4" s="37"/>
      <c r="F4" s="37"/>
      <c r="G4" s="37"/>
      <c r="H4" s="37"/>
      <c r="I4" s="39"/>
      <c r="J4" s="39"/>
      <c r="K4" s="38"/>
    </row>
    <row r="5" spans="2:11" ht="18" customHeight="1" x14ac:dyDescent="0.25">
      <c r="B5" s="145" t="s">
        <v>43</v>
      </c>
      <c r="C5" s="145"/>
      <c r="D5" s="145"/>
      <c r="E5" s="145"/>
      <c r="F5" s="145"/>
      <c r="G5" s="145"/>
      <c r="H5" s="145"/>
      <c r="I5" s="145"/>
      <c r="J5" s="145"/>
      <c r="K5" s="145"/>
    </row>
    <row r="6" spans="2:11" ht="18" customHeight="1" x14ac:dyDescent="0.25">
      <c r="B6" s="40"/>
      <c r="C6" s="41"/>
      <c r="D6" s="41"/>
      <c r="E6" s="41"/>
      <c r="F6" s="41"/>
      <c r="G6" s="41"/>
      <c r="H6" s="41"/>
      <c r="I6" s="41"/>
      <c r="J6" s="41"/>
      <c r="K6" s="38"/>
    </row>
    <row r="7" spans="2:11" x14ac:dyDescent="0.25">
      <c r="B7" s="156" t="s">
        <v>44</v>
      </c>
      <c r="C7" s="156"/>
      <c r="D7" s="156"/>
      <c r="E7" s="156"/>
      <c r="F7" s="156"/>
      <c r="G7" s="42"/>
      <c r="H7" s="42"/>
      <c r="I7" s="42"/>
      <c r="J7" s="43"/>
      <c r="K7" s="38"/>
    </row>
    <row r="8" spans="2:11" ht="25.5" x14ac:dyDescent="0.25">
      <c r="B8" s="157" t="s">
        <v>6</v>
      </c>
      <c r="C8" s="158"/>
      <c r="D8" s="158"/>
      <c r="E8" s="158"/>
      <c r="F8" s="159"/>
      <c r="G8" s="21" t="s">
        <v>53</v>
      </c>
      <c r="H8" s="1" t="s">
        <v>35</v>
      </c>
      <c r="I8" s="21" t="s">
        <v>54</v>
      </c>
      <c r="J8" s="1" t="s">
        <v>14</v>
      </c>
      <c r="K8" s="1" t="s">
        <v>34</v>
      </c>
    </row>
    <row r="9" spans="2:11" s="24" customFormat="1" ht="11.25" x14ac:dyDescent="0.2">
      <c r="B9" s="150">
        <v>1</v>
      </c>
      <c r="C9" s="150"/>
      <c r="D9" s="150"/>
      <c r="E9" s="150"/>
      <c r="F9" s="151"/>
      <c r="G9" s="23">
        <v>2</v>
      </c>
      <c r="H9" s="22">
        <v>3</v>
      </c>
      <c r="I9" s="22">
        <v>5</v>
      </c>
      <c r="J9" s="22" t="s">
        <v>16</v>
      </c>
      <c r="K9" s="22" t="s">
        <v>55</v>
      </c>
    </row>
    <row r="10" spans="2:11" x14ac:dyDescent="0.25">
      <c r="B10" s="152" t="s">
        <v>0</v>
      </c>
      <c r="C10" s="153"/>
      <c r="D10" s="153"/>
      <c r="E10" s="153"/>
      <c r="F10" s="154"/>
      <c r="G10" s="15">
        <f>SUM(G11:G12)</f>
        <v>533579.90188924281</v>
      </c>
      <c r="H10" s="15">
        <f t="shared" ref="H10:I10" si="0">SUM(H11:H12)</f>
        <v>567733.23</v>
      </c>
      <c r="I10" s="15">
        <f t="shared" si="0"/>
        <v>565202.97</v>
      </c>
      <c r="J10" s="15">
        <f t="shared" ref="J10:J16" si="1">I10/G10*100</f>
        <v>105.92658531529946</v>
      </c>
      <c r="K10" s="15">
        <f t="shared" ref="K10:K16" si="2">I10/H10*100</f>
        <v>99.554322370737395</v>
      </c>
    </row>
    <row r="11" spans="2:11" x14ac:dyDescent="0.25">
      <c r="B11" s="155" t="s">
        <v>36</v>
      </c>
      <c r="C11" s="147"/>
      <c r="D11" s="147"/>
      <c r="E11" s="147"/>
      <c r="F11" s="149"/>
      <c r="G11" s="16">
        <f>' Račun prihoda i rashoda'!G11</f>
        <v>533579.90188924281</v>
      </c>
      <c r="H11" s="16">
        <f>' Račun prihoda i rashoda'!H11</f>
        <v>567733.23</v>
      </c>
      <c r="I11" s="16">
        <f>' Račun prihoda i rashoda'!I11</f>
        <v>565202.97</v>
      </c>
      <c r="J11" s="16">
        <f t="shared" si="1"/>
        <v>105.92658531529946</v>
      </c>
      <c r="K11" s="16">
        <f t="shared" si="2"/>
        <v>99.554322370737395</v>
      </c>
    </row>
    <row r="12" spans="2:11" x14ac:dyDescent="0.25">
      <c r="B12" s="160" t="s">
        <v>41</v>
      </c>
      <c r="C12" s="149"/>
      <c r="D12" s="149"/>
      <c r="E12" s="149"/>
      <c r="F12" s="149"/>
      <c r="G12" s="16">
        <v>0</v>
      </c>
      <c r="H12" s="16">
        <v>0</v>
      </c>
      <c r="I12" s="16">
        <v>0</v>
      </c>
      <c r="J12" s="16" t="e">
        <f t="shared" si="1"/>
        <v>#DIV/0!</v>
      </c>
      <c r="K12" s="16" t="e">
        <f t="shared" si="2"/>
        <v>#DIV/0!</v>
      </c>
    </row>
    <row r="13" spans="2:11" x14ac:dyDescent="0.25">
      <c r="B13" s="17" t="s">
        <v>1</v>
      </c>
      <c r="C13" s="30"/>
      <c r="D13" s="30"/>
      <c r="E13" s="30"/>
      <c r="F13" s="30"/>
      <c r="G13" s="15"/>
      <c r="H13" s="15"/>
      <c r="I13" s="15"/>
      <c r="J13" s="15" t="e">
        <f t="shared" si="1"/>
        <v>#DIV/0!</v>
      </c>
      <c r="K13" s="15" t="e">
        <f t="shared" si="2"/>
        <v>#DIV/0!</v>
      </c>
    </row>
    <row r="14" spans="2:11" x14ac:dyDescent="0.25">
      <c r="B14" s="146" t="s">
        <v>37</v>
      </c>
      <c r="C14" s="147"/>
      <c r="D14" s="147"/>
      <c r="E14" s="147"/>
      <c r="F14" s="147"/>
      <c r="G14" s="16">
        <f>' Račun prihoda i rashoda'!G34</f>
        <v>494971.24</v>
      </c>
      <c r="H14" s="16">
        <f>' Račun prihoda i rashoda'!H34</f>
        <v>545215.61</v>
      </c>
      <c r="I14" s="16">
        <f>' Račun prihoda i rashoda'!I34</f>
        <v>527306.65</v>
      </c>
      <c r="J14" s="16">
        <f t="shared" si="1"/>
        <v>106.53278562204949</v>
      </c>
      <c r="K14" s="16">
        <f t="shared" si="2"/>
        <v>96.715251788187075</v>
      </c>
    </row>
    <row r="15" spans="2:11" x14ac:dyDescent="0.25">
      <c r="B15" s="148" t="s">
        <v>38</v>
      </c>
      <c r="C15" s="149"/>
      <c r="D15" s="149"/>
      <c r="E15" s="149"/>
      <c r="F15" s="149"/>
      <c r="G15" s="13">
        <f>' Račun prihoda i rashoda'!G80</f>
        <v>32963.599999999999</v>
      </c>
      <c r="H15" s="13">
        <f>' Račun prihoda i rashoda'!H80</f>
        <v>1096.18</v>
      </c>
      <c r="I15" s="13">
        <f>' Račun prihoda i rashoda'!I80</f>
        <v>1096.18</v>
      </c>
      <c r="J15" s="16">
        <f t="shared" si="1"/>
        <v>3.3254256209879993</v>
      </c>
      <c r="K15" s="16">
        <f t="shared" si="2"/>
        <v>100</v>
      </c>
    </row>
    <row r="16" spans="2:11" x14ac:dyDescent="0.25">
      <c r="B16" s="161" t="s">
        <v>45</v>
      </c>
      <c r="C16" s="153"/>
      <c r="D16" s="153"/>
      <c r="E16" s="153"/>
      <c r="F16" s="153"/>
      <c r="G16" s="15"/>
      <c r="H16" s="15"/>
      <c r="I16" s="14"/>
      <c r="J16" s="15" t="e">
        <f t="shared" si="1"/>
        <v>#DIV/0!</v>
      </c>
      <c r="K16" s="15" t="e">
        <f t="shared" si="2"/>
        <v>#DIV/0!</v>
      </c>
    </row>
    <row r="17" spans="1:42" ht="18" x14ac:dyDescent="0.25">
      <c r="B17" s="37"/>
      <c r="C17" s="44"/>
      <c r="D17" s="44"/>
      <c r="E17" s="44"/>
      <c r="F17" s="44"/>
      <c r="G17" s="44"/>
      <c r="H17" s="44"/>
      <c r="I17" s="45"/>
      <c r="J17" s="45"/>
      <c r="K17" s="45"/>
    </row>
    <row r="18" spans="1:42" ht="18" customHeight="1" x14ac:dyDescent="0.25">
      <c r="B18" s="156" t="s">
        <v>46</v>
      </c>
      <c r="C18" s="156"/>
      <c r="D18" s="156"/>
      <c r="E18" s="156"/>
      <c r="F18" s="156"/>
      <c r="G18" s="44"/>
      <c r="H18" s="44"/>
      <c r="I18" s="45"/>
      <c r="J18" s="45"/>
      <c r="K18" s="45"/>
    </row>
    <row r="19" spans="1:42" ht="25.5" x14ac:dyDescent="0.25">
      <c r="B19" s="157" t="s">
        <v>6</v>
      </c>
      <c r="C19" s="158"/>
      <c r="D19" s="158"/>
      <c r="E19" s="158"/>
      <c r="F19" s="159"/>
      <c r="G19" s="21" t="s">
        <v>53</v>
      </c>
      <c r="H19" s="1" t="s">
        <v>35</v>
      </c>
      <c r="I19" s="21" t="s">
        <v>54</v>
      </c>
      <c r="J19" s="1" t="s">
        <v>14</v>
      </c>
      <c r="K19" s="1" t="s">
        <v>34</v>
      </c>
    </row>
    <row r="20" spans="1:42" s="24" customFormat="1" x14ac:dyDescent="0.25">
      <c r="B20" s="150">
        <v>1</v>
      </c>
      <c r="C20" s="150"/>
      <c r="D20" s="150"/>
      <c r="E20" s="150"/>
      <c r="F20" s="151"/>
      <c r="G20" s="23">
        <v>2</v>
      </c>
      <c r="H20" s="22">
        <v>3</v>
      </c>
      <c r="I20" s="22">
        <v>5</v>
      </c>
      <c r="J20" s="22" t="s">
        <v>16</v>
      </c>
      <c r="K20" s="22" t="s">
        <v>55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4"/>
      <c r="B21" s="155" t="s">
        <v>39</v>
      </c>
      <c r="C21" s="166"/>
      <c r="D21" s="166"/>
      <c r="E21" s="166"/>
      <c r="F21" s="167"/>
      <c r="G21" s="13">
        <f>'Račun financiranja '!G7</f>
        <v>0</v>
      </c>
      <c r="H21" s="13">
        <f>'Račun financiranja '!H7</f>
        <v>0</v>
      </c>
      <c r="I21" s="13">
        <f>'Račun financiranja '!I7</f>
        <v>0</v>
      </c>
      <c r="J21" s="16" t="e">
        <f>I21/G21*100</f>
        <v>#DIV/0!</v>
      </c>
      <c r="K21" s="16" t="e">
        <f>I21/H21*100</f>
        <v>#DIV/0!</v>
      </c>
    </row>
    <row r="22" spans="1:42" x14ac:dyDescent="0.25">
      <c r="A22" s="24"/>
      <c r="B22" s="155" t="s">
        <v>40</v>
      </c>
      <c r="C22" s="147"/>
      <c r="D22" s="147"/>
      <c r="E22" s="147"/>
      <c r="F22" s="147"/>
      <c r="G22" s="13">
        <f>'Račun financiranja '!G8</f>
        <v>0</v>
      </c>
      <c r="H22" s="13">
        <f>'Račun financiranja '!H8</f>
        <v>0</v>
      </c>
      <c r="I22" s="13">
        <f>'Račun financiranja '!I8</f>
        <v>0</v>
      </c>
      <c r="J22" s="16" t="e">
        <f>I22/G22*100</f>
        <v>#DIV/0!</v>
      </c>
      <c r="K22" s="16" t="e">
        <f>I22/H22*100</f>
        <v>#DIV/0!</v>
      </c>
    </row>
    <row r="23" spans="1:42" s="31" customFormat="1" ht="15" customHeight="1" x14ac:dyDescent="0.25">
      <c r="A23" s="24"/>
      <c r="B23" s="163" t="s">
        <v>42</v>
      </c>
      <c r="C23" s="164"/>
      <c r="D23" s="164"/>
      <c r="E23" s="164"/>
      <c r="F23" s="165"/>
      <c r="G23" s="15"/>
      <c r="H23" s="15"/>
      <c r="I23" s="15"/>
      <c r="J23" s="15" t="e">
        <f t="shared" ref="J23:J25" si="3">I23/G23*100</f>
        <v>#DIV/0!</v>
      </c>
      <c r="K23" s="15" t="e">
        <f t="shared" ref="K23:K25" si="4">I23/H23*100</f>
        <v>#DIV/0!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 x14ac:dyDescent="0.25">
      <c r="A24" s="24"/>
      <c r="B24" s="163" t="s">
        <v>47</v>
      </c>
      <c r="C24" s="164"/>
      <c r="D24" s="164"/>
      <c r="E24" s="164"/>
      <c r="F24" s="165"/>
      <c r="G24" s="15"/>
      <c r="H24" s="15"/>
      <c r="I24" s="15"/>
      <c r="J24" s="15" t="e">
        <f t="shared" si="3"/>
        <v>#DIV/0!</v>
      </c>
      <c r="K24" s="15" t="e">
        <f t="shared" si="4"/>
        <v>#DIV/0!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4"/>
      <c r="B25" s="161" t="s">
        <v>48</v>
      </c>
      <c r="C25" s="153"/>
      <c r="D25" s="153"/>
      <c r="E25" s="153"/>
      <c r="F25" s="153"/>
      <c r="G25" s="15"/>
      <c r="H25" s="15"/>
      <c r="I25" s="15"/>
      <c r="J25" s="15" t="e">
        <f t="shared" si="3"/>
        <v>#DIV/0!</v>
      </c>
      <c r="K25" s="15" t="e">
        <f t="shared" si="4"/>
        <v>#DIV/0!</v>
      </c>
    </row>
    <row r="26" spans="1:42" ht="15.75" x14ac:dyDescent="0.25">
      <c r="B26" s="46"/>
      <c r="C26" s="47"/>
      <c r="D26" s="47"/>
      <c r="E26" s="47"/>
      <c r="F26" s="47"/>
      <c r="G26" s="48"/>
      <c r="H26" s="48"/>
      <c r="I26" s="48"/>
      <c r="J26" s="48"/>
      <c r="K26" s="38"/>
    </row>
  </sheetData>
  <mergeCells count="21"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89"/>
  <sheetViews>
    <sheetView tabSelected="1" topLeftCell="A55" zoomScale="80" zoomScaleNormal="80" workbookViewId="0">
      <selection activeCell="T74" sqref="T74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8.140625" customWidth="1"/>
    <col min="6" max="6" width="44.7109375" customWidth="1"/>
    <col min="7" max="9" width="25.28515625" customWidth="1"/>
    <col min="10" max="11" width="15.7109375" customWidth="1"/>
    <col min="13" max="16" width="0" hidden="1" customWidth="1"/>
  </cols>
  <sheetData>
    <row r="1" spans="2:11" ht="18" customHeight="1" x14ac:dyDescent="0.25">
      <c r="B1" s="2"/>
      <c r="C1" s="2"/>
      <c r="D1" s="2"/>
      <c r="E1" s="12"/>
      <c r="F1" s="2"/>
      <c r="G1" s="2"/>
      <c r="H1" s="2"/>
      <c r="I1" s="2"/>
      <c r="J1" s="2"/>
    </row>
    <row r="2" spans="2:11" ht="15.75" customHeight="1" x14ac:dyDescent="0.25">
      <c r="B2" s="171" t="s">
        <v>11</v>
      </c>
      <c r="C2" s="171"/>
      <c r="D2" s="171"/>
      <c r="E2" s="171"/>
      <c r="F2" s="171"/>
      <c r="G2" s="171"/>
      <c r="H2" s="171"/>
      <c r="I2" s="171"/>
      <c r="J2" s="171"/>
      <c r="K2" s="171"/>
    </row>
    <row r="3" spans="2:11" ht="18" x14ac:dyDescent="0.25">
      <c r="B3" s="2"/>
      <c r="C3" s="2"/>
      <c r="D3" s="2"/>
      <c r="E3" s="12"/>
      <c r="F3" s="2"/>
      <c r="G3" s="2"/>
      <c r="H3" s="2"/>
      <c r="I3" s="3"/>
      <c r="J3" s="3"/>
    </row>
    <row r="4" spans="2:11" ht="18" customHeight="1" x14ac:dyDescent="0.25">
      <c r="B4" s="171" t="s">
        <v>49</v>
      </c>
      <c r="C4" s="171"/>
      <c r="D4" s="171"/>
      <c r="E4" s="171"/>
      <c r="F4" s="171"/>
      <c r="G4" s="171"/>
      <c r="H4" s="171"/>
      <c r="I4" s="171"/>
      <c r="J4" s="171"/>
      <c r="K4" s="171"/>
    </row>
    <row r="5" spans="2:11" ht="18" x14ac:dyDescent="0.25">
      <c r="B5" s="2"/>
      <c r="C5" s="2"/>
      <c r="D5" s="2"/>
      <c r="E5" s="12"/>
      <c r="F5" s="2"/>
      <c r="G5" s="2"/>
      <c r="H5" s="2"/>
      <c r="I5" s="3"/>
      <c r="J5" s="3"/>
    </row>
    <row r="6" spans="2:11" ht="15.75" customHeight="1" x14ac:dyDescent="0.25">
      <c r="B6" s="171" t="s">
        <v>15</v>
      </c>
      <c r="C6" s="171"/>
      <c r="D6" s="171"/>
      <c r="E6" s="171"/>
      <c r="F6" s="171"/>
      <c r="G6" s="171"/>
      <c r="H6" s="171"/>
      <c r="I6" s="171"/>
      <c r="J6" s="171"/>
      <c r="K6" s="171"/>
    </row>
    <row r="7" spans="2:11" ht="18" x14ac:dyDescent="0.25">
      <c r="B7" s="2"/>
      <c r="C7" s="2"/>
      <c r="D7" s="2"/>
      <c r="E7" s="12"/>
      <c r="F7" s="2"/>
      <c r="G7" s="2"/>
      <c r="H7" s="2"/>
      <c r="I7" s="3"/>
      <c r="J7" s="3"/>
    </row>
    <row r="8" spans="2:11" ht="25.5" x14ac:dyDescent="0.25">
      <c r="B8" s="168" t="s">
        <v>6</v>
      </c>
      <c r="C8" s="169"/>
      <c r="D8" s="169"/>
      <c r="E8" s="169"/>
      <c r="F8" s="170"/>
      <c r="G8" s="32" t="s">
        <v>53</v>
      </c>
      <c r="H8" s="32" t="s">
        <v>35</v>
      </c>
      <c r="I8" s="32" t="s">
        <v>54</v>
      </c>
      <c r="J8" s="32" t="s">
        <v>14</v>
      </c>
      <c r="K8" s="32" t="s">
        <v>34</v>
      </c>
    </row>
    <row r="9" spans="2:11" ht="16.5" customHeight="1" x14ac:dyDescent="0.25">
      <c r="B9" s="168">
        <v>1</v>
      </c>
      <c r="C9" s="169"/>
      <c r="D9" s="169"/>
      <c r="E9" s="169"/>
      <c r="F9" s="170"/>
      <c r="G9" s="32">
        <v>2</v>
      </c>
      <c r="H9" s="32">
        <v>3</v>
      </c>
      <c r="I9" s="32">
        <v>5</v>
      </c>
      <c r="J9" s="32" t="s">
        <v>16</v>
      </c>
      <c r="K9" s="32" t="s">
        <v>55</v>
      </c>
    </row>
    <row r="10" spans="2:11" x14ac:dyDescent="0.25">
      <c r="B10" s="5"/>
      <c r="C10" s="5"/>
      <c r="D10" s="5"/>
      <c r="E10" s="5"/>
      <c r="F10" s="5" t="s">
        <v>17</v>
      </c>
      <c r="G10" s="4"/>
      <c r="H10" s="4"/>
      <c r="I10" s="25"/>
      <c r="J10" s="52" t="e">
        <f t="shared" ref="J10:J12" si="0">I10/G10*100</f>
        <v>#DIV/0!</v>
      </c>
      <c r="K10" s="52" t="e">
        <f t="shared" ref="K10:K12" si="1">I10/H10*100</f>
        <v>#DIV/0!</v>
      </c>
    </row>
    <row r="11" spans="2:11" ht="15.75" customHeight="1" x14ac:dyDescent="0.25">
      <c r="B11" s="5">
        <v>6</v>
      </c>
      <c r="C11" s="5"/>
      <c r="D11" s="5"/>
      <c r="E11" s="5"/>
      <c r="F11" s="5" t="s">
        <v>2</v>
      </c>
      <c r="G11" s="4">
        <f>G12+G18+G25+G21</f>
        <v>533579.90188924281</v>
      </c>
      <c r="H11" s="4">
        <f t="shared" ref="H11:I11" si="2">H12+H18+H25</f>
        <v>567733.23</v>
      </c>
      <c r="I11" s="4">
        <f t="shared" si="2"/>
        <v>565202.97</v>
      </c>
      <c r="J11" s="52">
        <f t="shared" si="0"/>
        <v>105.92658531529946</v>
      </c>
      <c r="K11" s="52">
        <f t="shared" si="1"/>
        <v>99.554322370737395</v>
      </c>
    </row>
    <row r="12" spans="2:11" ht="25.5" x14ac:dyDescent="0.25">
      <c r="B12" s="5"/>
      <c r="C12" s="10">
        <v>63</v>
      </c>
      <c r="D12" s="10"/>
      <c r="E12" s="10"/>
      <c r="F12" s="10" t="s">
        <v>18</v>
      </c>
      <c r="G12" s="4">
        <f>G13+G15</f>
        <v>171980.79700000002</v>
      </c>
      <c r="H12" s="4">
        <f t="shared" ref="H12:I15" si="3">H13</f>
        <v>188578.84</v>
      </c>
      <c r="I12" s="4">
        <f t="shared" si="3"/>
        <v>186841.22</v>
      </c>
      <c r="J12" s="52">
        <f t="shared" si="0"/>
        <v>108.6407455130005</v>
      </c>
      <c r="K12" s="52">
        <f t="shared" si="1"/>
        <v>99.078571063434268</v>
      </c>
    </row>
    <row r="13" spans="2:11" ht="25.5" x14ac:dyDescent="0.25">
      <c r="B13" s="5"/>
      <c r="C13" s="10"/>
      <c r="D13" s="10">
        <v>636</v>
      </c>
      <c r="E13" s="10"/>
      <c r="F13" s="10" t="s">
        <v>128</v>
      </c>
      <c r="G13" s="4">
        <f>G14</f>
        <v>101364.045</v>
      </c>
      <c r="H13" s="4">
        <f t="shared" si="3"/>
        <v>188578.84</v>
      </c>
      <c r="I13" s="4">
        <f t="shared" si="3"/>
        <v>186841.22</v>
      </c>
      <c r="J13" s="52"/>
      <c r="K13" s="52"/>
    </row>
    <row r="14" spans="2:11" ht="25.5" x14ac:dyDescent="0.25">
      <c r="B14" s="6"/>
      <c r="C14" s="6"/>
      <c r="D14" s="6"/>
      <c r="E14" s="6">
        <v>6361</v>
      </c>
      <c r="F14" s="26" t="s">
        <v>92</v>
      </c>
      <c r="G14" s="51">
        <f>(INT(763727.4/7.5345*1000)/1000)</f>
        <v>101364.045</v>
      </c>
      <c r="H14" s="51">
        <f>'Programska klasifikacija'!F12</f>
        <v>188578.84</v>
      </c>
      <c r="I14" s="51">
        <f>'Programska klasifikacija'!G12</f>
        <v>186841.22</v>
      </c>
      <c r="J14" s="52">
        <f>I14/G14*100</f>
        <v>184.32691789282879</v>
      </c>
      <c r="K14" s="52">
        <f>I14/H14*100</f>
        <v>99.078571063434268</v>
      </c>
    </row>
    <row r="15" spans="2:11" ht="25.5" x14ac:dyDescent="0.25">
      <c r="B15" s="5"/>
      <c r="C15" s="10"/>
      <c r="D15" s="10">
        <v>638</v>
      </c>
      <c r="E15" s="10"/>
      <c r="F15" s="10" t="s">
        <v>128</v>
      </c>
      <c r="G15" s="4">
        <f>G16+G17</f>
        <v>70616.752000000008</v>
      </c>
      <c r="H15" s="4">
        <f t="shared" si="3"/>
        <v>0</v>
      </c>
      <c r="I15" s="4">
        <f t="shared" si="3"/>
        <v>0</v>
      </c>
      <c r="J15" s="52"/>
      <c r="K15" s="52"/>
    </row>
    <row r="16" spans="2:11" ht="30" customHeight="1" x14ac:dyDescent="0.25">
      <c r="B16" s="6"/>
      <c r="C16" s="6"/>
      <c r="D16" s="6"/>
      <c r="E16" s="6">
        <v>6381</v>
      </c>
      <c r="F16" s="26" t="s">
        <v>137</v>
      </c>
      <c r="G16" s="51">
        <f>(INT(362358.68/7.5345*1000)/1000)</f>
        <v>48093.260999999999</v>
      </c>
      <c r="H16" s="51"/>
      <c r="I16" s="51"/>
      <c r="J16" s="52">
        <f>I16/G16*100</f>
        <v>0</v>
      </c>
      <c r="K16" s="52" t="e">
        <f>I16/H16*100</f>
        <v>#DIV/0!</v>
      </c>
    </row>
    <row r="17" spans="2:11" ht="30" customHeight="1" x14ac:dyDescent="0.25">
      <c r="B17" s="6"/>
      <c r="C17" s="6"/>
      <c r="D17" s="6"/>
      <c r="E17" s="6">
        <v>6382</v>
      </c>
      <c r="F17" s="26" t="s">
        <v>138</v>
      </c>
      <c r="G17" s="51">
        <f>(INT(169703.25/7.5345*1000)/1000)</f>
        <v>22523.491000000002</v>
      </c>
      <c r="H17" s="51"/>
      <c r="I17" s="51"/>
      <c r="J17" s="52">
        <f>I17/G17*100</f>
        <v>0</v>
      </c>
      <c r="K17" s="52" t="e">
        <f>I17/H17*100</f>
        <v>#DIV/0!</v>
      </c>
    </row>
    <row r="18" spans="2:11" ht="36" customHeight="1" x14ac:dyDescent="0.25">
      <c r="B18" s="6"/>
      <c r="C18" s="6">
        <v>65</v>
      </c>
      <c r="D18" s="7"/>
      <c r="E18" s="7"/>
      <c r="F18" s="10" t="s">
        <v>93</v>
      </c>
      <c r="G18" s="4">
        <f>G19</f>
        <v>85604.337</v>
      </c>
      <c r="H18" s="4">
        <f t="shared" ref="H18:I22" si="4">H19</f>
        <v>106051.54</v>
      </c>
      <c r="I18" s="4">
        <f t="shared" si="4"/>
        <v>107046.22</v>
      </c>
      <c r="J18" s="52">
        <f t="shared" ref="J18:J29" si="5">I18/G18*100</f>
        <v>125.04765967640168</v>
      </c>
      <c r="K18" s="52">
        <f t="shared" ref="K18:K29" si="6">I18/H18*100</f>
        <v>100.93792131637127</v>
      </c>
    </row>
    <row r="19" spans="2:11" x14ac:dyDescent="0.25">
      <c r="B19" s="6"/>
      <c r="C19" s="20"/>
      <c r="D19" s="7">
        <v>652</v>
      </c>
      <c r="E19" s="7"/>
      <c r="F19" s="10" t="s">
        <v>94</v>
      </c>
      <c r="G19" s="4">
        <f>G20</f>
        <v>85604.337</v>
      </c>
      <c r="H19" s="4">
        <f t="shared" si="4"/>
        <v>106051.54</v>
      </c>
      <c r="I19" s="4">
        <f t="shared" si="4"/>
        <v>107046.22</v>
      </c>
      <c r="J19" s="52">
        <f t="shared" si="5"/>
        <v>125.04765967640168</v>
      </c>
      <c r="K19" s="52">
        <f t="shared" si="6"/>
        <v>100.93792131637127</v>
      </c>
    </row>
    <row r="20" spans="2:11" x14ac:dyDescent="0.25">
      <c r="B20" s="6"/>
      <c r="C20" s="20"/>
      <c r="D20" s="7"/>
      <c r="E20" s="7">
        <v>6526</v>
      </c>
      <c r="F20" s="10" t="s">
        <v>95</v>
      </c>
      <c r="G20" s="4">
        <v>85604.337</v>
      </c>
      <c r="H20" s="51">
        <f>'Programska klasifikacija'!F11</f>
        <v>106051.54</v>
      </c>
      <c r="I20" s="51">
        <f>'Programska klasifikacija'!G11</f>
        <v>107046.22</v>
      </c>
      <c r="J20" s="52">
        <f>I20/G20*100</f>
        <v>125.04765967640168</v>
      </c>
      <c r="K20" s="52">
        <f t="shared" si="6"/>
        <v>100.93792131637127</v>
      </c>
    </row>
    <row r="21" spans="2:11" ht="36" customHeight="1" x14ac:dyDescent="0.25">
      <c r="B21" s="6"/>
      <c r="C21" s="6">
        <v>66</v>
      </c>
      <c r="D21" s="7"/>
      <c r="E21" s="7"/>
      <c r="F21" s="10"/>
      <c r="G21" s="4">
        <f>G22</f>
        <v>2654.4549999999999</v>
      </c>
      <c r="H21" s="4">
        <f t="shared" si="4"/>
        <v>0</v>
      </c>
      <c r="I21" s="4">
        <f t="shared" si="4"/>
        <v>0</v>
      </c>
      <c r="J21" s="52">
        <f t="shared" ref="J21:J23" si="7">I21/G21*100</f>
        <v>0</v>
      </c>
      <c r="K21" s="52" t="e">
        <f t="shared" ref="K21:K23" si="8">I21/H21*100</f>
        <v>#DIV/0!</v>
      </c>
    </row>
    <row r="22" spans="2:11" x14ac:dyDescent="0.25">
      <c r="B22" s="6"/>
      <c r="C22" s="20"/>
      <c r="D22" s="7">
        <v>663</v>
      </c>
      <c r="E22" s="7"/>
      <c r="F22" s="10"/>
      <c r="G22" s="4">
        <f>G23+G24</f>
        <v>2654.4549999999999</v>
      </c>
      <c r="H22" s="4">
        <f t="shared" si="4"/>
        <v>0</v>
      </c>
      <c r="I22" s="4">
        <f t="shared" si="4"/>
        <v>0</v>
      </c>
      <c r="J22" s="52">
        <f t="shared" si="7"/>
        <v>0</v>
      </c>
      <c r="K22" s="52" t="e">
        <f t="shared" si="8"/>
        <v>#DIV/0!</v>
      </c>
    </row>
    <row r="23" spans="2:11" x14ac:dyDescent="0.25">
      <c r="B23" s="6"/>
      <c r="C23" s="20"/>
      <c r="D23" s="7"/>
      <c r="E23" s="7">
        <v>6631</v>
      </c>
      <c r="F23" s="10" t="s">
        <v>139</v>
      </c>
      <c r="G23" s="4">
        <f>INT(5104/7.5345*1000)/1000</f>
        <v>677.41700000000003</v>
      </c>
      <c r="H23" s="51">
        <f>'Programska klasifikacija'!F14</f>
        <v>0</v>
      </c>
      <c r="I23" s="51">
        <f>'Programska klasifikacija'!G14</f>
        <v>0</v>
      </c>
      <c r="J23" s="52">
        <f t="shared" si="7"/>
        <v>0</v>
      </c>
      <c r="K23" s="52" t="e">
        <f t="shared" si="8"/>
        <v>#DIV/0!</v>
      </c>
    </row>
    <row r="24" spans="2:11" x14ac:dyDescent="0.25">
      <c r="B24" s="6"/>
      <c r="C24" s="20"/>
      <c r="D24" s="7"/>
      <c r="E24" s="7">
        <v>6632</v>
      </c>
      <c r="F24" s="10" t="s">
        <v>140</v>
      </c>
      <c r="G24" s="4">
        <f>INT(14896/7.5345*1000)/1000</f>
        <v>1977.038</v>
      </c>
      <c r="H24" s="51">
        <f>'Programska klasifikacija'!F15</f>
        <v>0</v>
      </c>
      <c r="I24" s="51">
        <f>'Programska klasifikacija'!G15</f>
        <v>0</v>
      </c>
      <c r="J24" s="52">
        <f t="shared" ref="J24" si="9">I24/G24*100</f>
        <v>0</v>
      </c>
      <c r="K24" s="52" t="e">
        <f t="shared" ref="K24" si="10">I24/H24*100</f>
        <v>#DIV/0!</v>
      </c>
    </row>
    <row r="25" spans="2:11" ht="30" customHeight="1" x14ac:dyDescent="0.25">
      <c r="B25" s="6"/>
      <c r="C25" s="6">
        <v>67</v>
      </c>
      <c r="D25" s="7"/>
      <c r="E25" s="7"/>
      <c r="F25" s="10" t="s">
        <v>96</v>
      </c>
      <c r="G25" s="4">
        <f>G26</f>
        <v>273340.31288924284</v>
      </c>
      <c r="H25" s="4">
        <f t="shared" ref="H25:I26" si="11">H26</f>
        <v>273102.84999999998</v>
      </c>
      <c r="I25" s="4">
        <f t="shared" si="11"/>
        <v>271315.53000000003</v>
      </c>
      <c r="J25" s="52">
        <f t="shared" si="5"/>
        <v>99.259244687386001</v>
      </c>
      <c r="K25" s="52">
        <f t="shared" si="6"/>
        <v>99.345550586528134</v>
      </c>
    </row>
    <row r="26" spans="2:11" ht="41.25" customHeight="1" x14ac:dyDescent="0.25">
      <c r="B26" s="6"/>
      <c r="C26" s="20"/>
      <c r="D26" s="7">
        <v>671</v>
      </c>
      <c r="E26" s="7"/>
      <c r="F26" s="10" t="s">
        <v>97</v>
      </c>
      <c r="G26" s="4">
        <f>G27+G28</f>
        <v>273340.31288924284</v>
      </c>
      <c r="H26" s="4">
        <f t="shared" si="11"/>
        <v>273102.84999999998</v>
      </c>
      <c r="I26" s="4">
        <f t="shared" si="11"/>
        <v>271315.53000000003</v>
      </c>
      <c r="J26" s="52">
        <f t="shared" si="5"/>
        <v>99.259244687386001</v>
      </c>
      <c r="K26" s="52">
        <f t="shared" si="6"/>
        <v>99.345550586528134</v>
      </c>
    </row>
    <row r="27" spans="2:11" ht="28.5" customHeight="1" x14ac:dyDescent="0.25">
      <c r="B27" s="6"/>
      <c r="C27" s="20"/>
      <c r="D27" s="7"/>
      <c r="E27" s="7">
        <v>6711</v>
      </c>
      <c r="F27" s="10" t="s">
        <v>98</v>
      </c>
      <c r="G27" s="4">
        <f>(SUM([1]klasa6!$C$13:$C$15)/7.5345*1000)/1000</f>
        <v>268031.40088924282</v>
      </c>
      <c r="H27" s="51">
        <f>'Programska klasifikacija'!F9</f>
        <v>273102.84999999998</v>
      </c>
      <c r="I27" s="51">
        <f>'Programska klasifikacija'!G9</f>
        <v>271315.53000000003</v>
      </c>
      <c r="J27" s="52">
        <f t="shared" si="5"/>
        <v>101.22527774725705</v>
      </c>
      <c r="K27" s="52">
        <f t="shared" si="6"/>
        <v>99.345550586528134</v>
      </c>
    </row>
    <row r="28" spans="2:11" ht="36" customHeight="1" x14ac:dyDescent="0.25">
      <c r="B28" s="6"/>
      <c r="C28" s="20"/>
      <c r="D28" s="7"/>
      <c r="E28" s="7">
        <v>6712</v>
      </c>
      <c r="F28" s="10" t="s">
        <v>141</v>
      </c>
      <c r="G28" s="4">
        <f>INT(40000/7.5345*1000)/1000</f>
        <v>5308.9120000000003</v>
      </c>
      <c r="H28" s="51">
        <f>'Programska klasifikacija'!F10</f>
        <v>0</v>
      </c>
      <c r="I28" s="51">
        <f>'Programska klasifikacija'!G10</f>
        <v>0</v>
      </c>
      <c r="J28" s="52">
        <f t="shared" ref="J28" si="12">I28/G28*100</f>
        <v>0</v>
      </c>
      <c r="K28" s="52" t="e">
        <f t="shared" ref="K28" si="13">I28/H28*100</f>
        <v>#DIV/0!</v>
      </c>
    </row>
    <row r="29" spans="2:11" ht="17.25" customHeight="1" x14ac:dyDescent="0.25">
      <c r="B29" s="6"/>
      <c r="C29" s="6"/>
      <c r="D29" s="6"/>
      <c r="E29" s="6" t="s">
        <v>13</v>
      </c>
      <c r="F29" s="26"/>
      <c r="G29" s="4"/>
      <c r="H29" s="4"/>
      <c r="I29" s="25"/>
      <c r="J29" s="52" t="e">
        <f t="shared" si="5"/>
        <v>#DIV/0!</v>
      </c>
      <c r="K29" s="52" t="e">
        <f t="shared" si="6"/>
        <v>#DIV/0!</v>
      </c>
    </row>
    <row r="30" spans="2:11" ht="15.75" customHeight="1" x14ac:dyDescent="0.25"/>
    <row r="31" spans="2:11" ht="25.5" x14ac:dyDescent="0.25">
      <c r="B31" s="168" t="s">
        <v>6</v>
      </c>
      <c r="C31" s="169"/>
      <c r="D31" s="169"/>
      <c r="E31" s="169"/>
      <c r="F31" s="170"/>
      <c r="G31" s="32" t="s">
        <v>53</v>
      </c>
      <c r="H31" s="32" t="s">
        <v>35</v>
      </c>
      <c r="I31" s="32" t="s">
        <v>54</v>
      </c>
      <c r="J31" s="32" t="s">
        <v>14</v>
      </c>
      <c r="K31" s="32" t="s">
        <v>34</v>
      </c>
    </row>
    <row r="32" spans="2:11" ht="12.75" customHeight="1" x14ac:dyDescent="0.25">
      <c r="B32" s="168">
        <v>1</v>
      </c>
      <c r="C32" s="169"/>
      <c r="D32" s="169"/>
      <c r="E32" s="169"/>
      <c r="F32" s="170"/>
      <c r="G32" s="32">
        <v>2</v>
      </c>
      <c r="H32" s="32">
        <v>3</v>
      </c>
      <c r="I32" s="32">
        <v>5</v>
      </c>
      <c r="J32" s="32" t="s">
        <v>16</v>
      </c>
      <c r="K32" s="32" t="s">
        <v>55</v>
      </c>
    </row>
    <row r="33" spans="2:17" x14ac:dyDescent="0.25">
      <c r="B33" s="61"/>
      <c r="C33" s="61"/>
      <c r="D33" s="61"/>
      <c r="E33" s="61"/>
      <c r="F33" s="61" t="s">
        <v>7</v>
      </c>
      <c r="G33" s="62">
        <f>G34+G80</f>
        <v>527934.84</v>
      </c>
      <c r="H33" s="62">
        <f>H34+H80</f>
        <v>546311.79</v>
      </c>
      <c r="I33" s="62">
        <f>I34+I80</f>
        <v>528402.83000000007</v>
      </c>
      <c r="J33" s="63">
        <f t="shared" ref="J33:J36" si="14">I33/G33*100</f>
        <v>100.08864540934637</v>
      </c>
      <c r="K33" s="63">
        <f t="shared" ref="K33:K36" si="15">I33/H33*100</f>
        <v>96.721842667902152</v>
      </c>
    </row>
    <row r="34" spans="2:17" x14ac:dyDescent="0.25">
      <c r="B34" s="60">
        <v>3</v>
      </c>
      <c r="C34" s="60"/>
      <c r="D34" s="60"/>
      <c r="E34" s="60"/>
      <c r="F34" s="60" t="s">
        <v>3</v>
      </c>
      <c r="G34" s="58">
        <f>G35+G42+G73+G76</f>
        <v>494971.24</v>
      </c>
      <c r="H34" s="126">
        <f>H35+H42+H73+H76</f>
        <v>545215.61</v>
      </c>
      <c r="I34" s="126">
        <f>I35+I42+I73+I76</f>
        <v>527306.65</v>
      </c>
      <c r="J34" s="59">
        <f t="shared" si="14"/>
        <v>106.53278562204949</v>
      </c>
      <c r="K34" s="59">
        <f t="shared" si="15"/>
        <v>96.715251788187075</v>
      </c>
      <c r="M34" s="132" t="s">
        <v>200</v>
      </c>
      <c r="N34" s="132" t="s">
        <v>201</v>
      </c>
      <c r="O34" s="123"/>
    </row>
    <row r="35" spans="2:17" x14ac:dyDescent="0.25">
      <c r="B35" s="5"/>
      <c r="C35" s="10">
        <v>31</v>
      </c>
      <c r="D35" s="10"/>
      <c r="E35" s="10"/>
      <c r="F35" s="10" t="s">
        <v>4</v>
      </c>
      <c r="G35" s="4">
        <f>G36+G38+G40</f>
        <v>358506.77999999997</v>
      </c>
      <c r="H35" s="127">
        <f t="shared" ref="H35" si="16">H36+H38+H40</f>
        <v>386696.43000000005</v>
      </c>
      <c r="I35" s="127">
        <f>I36+I38+I40</f>
        <v>380120.59</v>
      </c>
      <c r="J35" s="52">
        <f t="shared" si="14"/>
        <v>106.02884274601448</v>
      </c>
      <c r="K35" s="52">
        <f t="shared" si="15"/>
        <v>98.299482619997292</v>
      </c>
      <c r="M35" s="133">
        <v>313887.90000000002</v>
      </c>
      <c r="N35" s="133">
        <v>313270.16000000003</v>
      </c>
      <c r="O35" s="125"/>
    </row>
    <row r="36" spans="2:17" x14ac:dyDescent="0.25">
      <c r="B36" s="6"/>
      <c r="C36" s="6"/>
      <c r="D36" s="6">
        <v>311</v>
      </c>
      <c r="E36" s="6"/>
      <c r="F36" s="6" t="s">
        <v>19</v>
      </c>
      <c r="G36" s="4">
        <f>G37</f>
        <v>295604.76</v>
      </c>
      <c r="H36" s="128">
        <f t="shared" ref="H36:I36" si="17">H37</f>
        <v>313887.90000000002</v>
      </c>
      <c r="I36" s="128">
        <f t="shared" si="17"/>
        <v>313270.16000000003</v>
      </c>
      <c r="J36" s="52">
        <f t="shared" si="14"/>
        <v>105.97602014257146</v>
      </c>
      <c r="K36" s="52">
        <f t="shared" si="15"/>
        <v>99.803197256090471</v>
      </c>
      <c r="M36" s="133">
        <v>26164.57</v>
      </c>
      <c r="N36" s="133">
        <v>20636.98</v>
      </c>
      <c r="O36" s="125"/>
    </row>
    <row r="37" spans="2:17" x14ac:dyDescent="0.25">
      <c r="B37" s="6"/>
      <c r="C37" s="6"/>
      <c r="D37" s="6"/>
      <c r="E37" s="6">
        <v>3111</v>
      </c>
      <c r="F37" s="6" t="s">
        <v>20</v>
      </c>
      <c r="G37" s="4">
        <v>295604.76</v>
      </c>
      <c r="H37" s="129">
        <v>313887.90000000002</v>
      </c>
      <c r="I37" s="129">
        <v>313270.16000000003</v>
      </c>
      <c r="J37" s="52">
        <f>I37/G37*100</f>
        <v>105.97602014257146</v>
      </c>
      <c r="K37" s="52">
        <f>I37/H37*100</f>
        <v>99.803197256090471</v>
      </c>
      <c r="M37" s="133">
        <v>46643.96</v>
      </c>
      <c r="N37" s="133">
        <v>46213.45</v>
      </c>
      <c r="O37" s="125"/>
    </row>
    <row r="38" spans="2:17" x14ac:dyDescent="0.25">
      <c r="B38" s="6"/>
      <c r="C38" s="6"/>
      <c r="D38" s="6">
        <v>312</v>
      </c>
      <c r="E38" s="6"/>
      <c r="F38" s="6" t="s">
        <v>58</v>
      </c>
      <c r="G38" s="4">
        <f>G39</f>
        <v>18322.849999999999</v>
      </c>
      <c r="H38" s="128">
        <f t="shared" ref="H38:I38" si="18">H39</f>
        <v>26164.57</v>
      </c>
      <c r="I38" s="128">
        <f t="shared" si="18"/>
        <v>20636.98</v>
      </c>
      <c r="J38" s="52">
        <f t="shared" ref="J38:J64" si="19">I38/G38*100</f>
        <v>112.62974919294761</v>
      </c>
      <c r="K38" s="52">
        <f t="shared" ref="K38:K64" si="20">I38/H38*100</f>
        <v>78.873759438813636</v>
      </c>
      <c r="M38" s="133">
        <v>49239.28</v>
      </c>
      <c r="N38" s="133">
        <v>49405.880000000005</v>
      </c>
      <c r="O38" s="125"/>
    </row>
    <row r="39" spans="2:17" x14ac:dyDescent="0.25">
      <c r="B39" s="6"/>
      <c r="C39" s="6"/>
      <c r="D39" s="6"/>
      <c r="E39" s="6">
        <v>3121</v>
      </c>
      <c r="F39" s="6" t="s">
        <v>58</v>
      </c>
      <c r="G39" s="4">
        <v>18322.849999999999</v>
      </c>
      <c r="H39" s="129">
        <v>26164.57</v>
      </c>
      <c r="I39" s="129">
        <v>20636.98</v>
      </c>
      <c r="J39" s="52">
        <f t="shared" si="19"/>
        <v>112.62974919294761</v>
      </c>
      <c r="K39" s="52">
        <f t="shared" si="20"/>
        <v>78.873759438813636</v>
      </c>
      <c r="M39" s="133">
        <v>69191.540000000008</v>
      </c>
      <c r="N39" s="133">
        <v>56903.360000000001</v>
      </c>
      <c r="O39" s="125"/>
    </row>
    <row r="40" spans="2:17" x14ac:dyDescent="0.25">
      <c r="B40" s="6"/>
      <c r="C40" s="6"/>
      <c r="D40" s="6">
        <v>313</v>
      </c>
      <c r="E40" s="6"/>
      <c r="F40" s="6" t="s">
        <v>59</v>
      </c>
      <c r="G40" s="4">
        <f>G41</f>
        <v>44579.17</v>
      </c>
      <c r="H40" s="128">
        <f t="shared" ref="H40:I40" si="21">H41</f>
        <v>46643.96</v>
      </c>
      <c r="I40" s="128">
        <f t="shared" si="21"/>
        <v>46213.45</v>
      </c>
      <c r="J40" s="52">
        <f t="shared" si="19"/>
        <v>103.66601711068195</v>
      </c>
      <c r="K40" s="52">
        <f t="shared" si="20"/>
        <v>99.077029480344294</v>
      </c>
      <c r="M40" s="133">
        <v>31412.78</v>
      </c>
      <c r="N40" s="133">
        <v>27934.659999999996</v>
      </c>
      <c r="O40" s="125"/>
    </row>
    <row r="41" spans="2:17" x14ac:dyDescent="0.25">
      <c r="B41" s="6"/>
      <c r="C41" s="6"/>
      <c r="D41" s="6"/>
      <c r="E41" s="6">
        <v>3132</v>
      </c>
      <c r="F41" s="6" t="s">
        <v>60</v>
      </c>
      <c r="G41" s="4">
        <v>44579.17</v>
      </c>
      <c r="H41" s="129">
        <v>46643.96</v>
      </c>
      <c r="I41" s="129">
        <v>46213.45</v>
      </c>
      <c r="J41" s="52">
        <f t="shared" si="19"/>
        <v>103.66601711068195</v>
      </c>
      <c r="K41" s="52">
        <f t="shared" si="20"/>
        <v>99.077029480344294</v>
      </c>
      <c r="M41" s="133">
        <v>0</v>
      </c>
      <c r="N41" s="133">
        <v>899.31</v>
      </c>
      <c r="O41" s="125"/>
    </row>
    <row r="42" spans="2:17" x14ac:dyDescent="0.25">
      <c r="B42" s="6"/>
      <c r="C42" s="6">
        <v>32</v>
      </c>
      <c r="D42" s="7"/>
      <c r="E42" s="7"/>
      <c r="F42" s="6" t="s">
        <v>12</v>
      </c>
      <c r="G42" s="4">
        <f>G43+G48+G56+G65</f>
        <v>135561.81</v>
      </c>
      <c r="H42" s="127">
        <f>H43+H48+H56+H65</f>
        <v>157532.84</v>
      </c>
      <c r="I42" s="127">
        <f>I43+I48+I56+I65+I71</f>
        <v>143176.44999999998</v>
      </c>
      <c r="J42" s="52">
        <f t="shared" si="19"/>
        <v>105.61709820782121</v>
      </c>
      <c r="K42" s="52">
        <f t="shared" si="20"/>
        <v>90.88673193475087</v>
      </c>
      <c r="M42" s="133">
        <v>7689.2400000000007</v>
      </c>
      <c r="N42" s="133">
        <v>8033.24</v>
      </c>
      <c r="O42" s="125"/>
    </row>
    <row r="43" spans="2:17" x14ac:dyDescent="0.25">
      <c r="B43" s="6"/>
      <c r="C43" s="6"/>
      <c r="D43" s="6">
        <v>321</v>
      </c>
      <c r="E43" s="6"/>
      <c r="F43" s="6" t="s">
        <v>21</v>
      </c>
      <c r="G43" s="4">
        <f>G44+G45+G46+G47</f>
        <v>48111.74</v>
      </c>
      <c r="H43" s="127">
        <f>SUM(H44:H47)</f>
        <v>49239.28</v>
      </c>
      <c r="I43" s="127">
        <f>SUM(I44:I47)</f>
        <v>49405.880000000005</v>
      </c>
      <c r="J43" s="52">
        <f t="shared" si="19"/>
        <v>102.68986322257314</v>
      </c>
      <c r="K43" s="52">
        <f t="shared" si="20"/>
        <v>100.33834775813133</v>
      </c>
      <c r="M43" s="133">
        <v>986.34</v>
      </c>
      <c r="N43" s="133">
        <v>1009.61</v>
      </c>
      <c r="O43" s="125"/>
      <c r="P43" s="131"/>
      <c r="Q43" s="131"/>
    </row>
    <row r="44" spans="2:17" x14ac:dyDescent="0.25">
      <c r="B44" s="6"/>
      <c r="C44" s="20"/>
      <c r="D44" s="6"/>
      <c r="E44" s="6">
        <v>3211</v>
      </c>
      <c r="F44" s="26" t="s">
        <v>22</v>
      </c>
      <c r="G44" s="4">
        <v>568.58000000000004</v>
      </c>
      <c r="H44" s="129">
        <v>930.20999999999981</v>
      </c>
      <c r="I44" s="129">
        <v>930.21</v>
      </c>
      <c r="J44" s="52">
        <f t="shared" si="19"/>
        <v>163.60230750290197</v>
      </c>
      <c r="K44" s="52">
        <f t="shared" si="20"/>
        <v>100.00000000000003</v>
      </c>
      <c r="M44" s="133">
        <v>0</v>
      </c>
      <c r="N44" s="133">
        <v>3000</v>
      </c>
      <c r="O44" s="125"/>
    </row>
    <row r="45" spans="2:17" ht="25.5" x14ac:dyDescent="0.25">
      <c r="B45" s="6"/>
      <c r="C45" s="6"/>
      <c r="D45" s="7"/>
      <c r="E45" s="6">
        <v>3212</v>
      </c>
      <c r="F45" s="26" t="s">
        <v>61</v>
      </c>
      <c r="G45" s="4">
        <v>23915.759999999998</v>
      </c>
      <c r="H45" s="129">
        <v>28034.84</v>
      </c>
      <c r="I45" s="129">
        <v>28737.510000000002</v>
      </c>
      <c r="J45" s="52">
        <f t="shared" si="19"/>
        <v>120.16139148410925</v>
      </c>
      <c r="K45" s="52">
        <f t="shared" si="20"/>
        <v>102.50641701539942</v>
      </c>
      <c r="M45" s="133">
        <v>1096.18</v>
      </c>
      <c r="N45" s="133">
        <v>1096.18</v>
      </c>
      <c r="O45" s="125"/>
    </row>
    <row r="46" spans="2:17" x14ac:dyDescent="0.25">
      <c r="B46" s="6"/>
      <c r="C46" s="20"/>
      <c r="D46" s="6"/>
      <c r="E46" s="6">
        <v>3213</v>
      </c>
      <c r="F46" s="26" t="s">
        <v>62</v>
      </c>
      <c r="G46" s="4">
        <v>17574.830000000002</v>
      </c>
      <c r="H46" s="129">
        <v>1118.52</v>
      </c>
      <c r="I46" s="129">
        <v>963.52</v>
      </c>
      <c r="J46" s="52">
        <f t="shared" si="19"/>
        <v>5.4823858893656432</v>
      </c>
      <c r="K46" s="52">
        <f t="shared" si="20"/>
        <v>86.142402460394095</v>
      </c>
      <c r="M46" s="133">
        <v>0</v>
      </c>
      <c r="N46" s="133">
        <v>0</v>
      </c>
      <c r="O46" s="125"/>
    </row>
    <row r="47" spans="2:17" x14ac:dyDescent="0.25">
      <c r="B47" s="6"/>
      <c r="C47" s="6"/>
      <c r="D47" s="7"/>
      <c r="E47" s="6">
        <v>3214</v>
      </c>
      <c r="F47" s="6" t="s">
        <v>63</v>
      </c>
      <c r="G47" s="4">
        <v>6052.57</v>
      </c>
      <c r="H47" s="129">
        <v>19155.71</v>
      </c>
      <c r="I47" s="129">
        <v>18774.64</v>
      </c>
      <c r="J47" s="52">
        <f t="shared" si="19"/>
        <v>310.1928602230127</v>
      </c>
      <c r="K47" s="52">
        <f t="shared" si="20"/>
        <v>98.01067149168577</v>
      </c>
      <c r="M47" s="124"/>
      <c r="N47" s="125"/>
      <c r="O47" s="125"/>
    </row>
    <row r="48" spans="2:17" ht="14.25" customHeight="1" x14ac:dyDescent="0.25">
      <c r="B48" s="6"/>
      <c r="C48" s="6"/>
      <c r="D48" s="6">
        <v>322</v>
      </c>
      <c r="E48" s="6"/>
      <c r="F48" s="6" t="s">
        <v>64</v>
      </c>
      <c r="G48" s="4">
        <f>G49+G50+G51+G52+G53+G54+G55</f>
        <v>53227.089999999989</v>
      </c>
      <c r="H48" s="127">
        <f>SUM(H49:H55)</f>
        <v>69191.540000000008</v>
      </c>
      <c r="I48" s="127">
        <f>SUM(I49:I55)</f>
        <v>56903.360000000001</v>
      </c>
      <c r="J48" s="52">
        <f t="shared" si="19"/>
        <v>106.90676495746811</v>
      </c>
      <c r="K48" s="52">
        <f t="shared" si="20"/>
        <v>82.240343255837331</v>
      </c>
      <c r="M48" s="124"/>
      <c r="N48" s="125"/>
      <c r="O48" s="125"/>
    </row>
    <row r="49" spans="2:15" x14ac:dyDescent="0.25">
      <c r="B49" s="6"/>
      <c r="C49" s="20"/>
      <c r="D49" s="6"/>
      <c r="E49" s="6">
        <v>3221</v>
      </c>
      <c r="F49" s="26" t="s">
        <v>65</v>
      </c>
      <c r="G49" s="4">
        <v>16522.759999999998</v>
      </c>
      <c r="H49" s="129">
        <v>20742.760000000002</v>
      </c>
      <c r="I49" s="129">
        <v>17504.650000000001</v>
      </c>
      <c r="J49" s="52">
        <f t="shared" si="19"/>
        <v>105.942651227761</v>
      </c>
      <c r="K49" s="52">
        <f t="shared" si="20"/>
        <v>84.389203751091941</v>
      </c>
      <c r="M49" s="124"/>
      <c r="N49" s="125"/>
      <c r="O49" s="125"/>
    </row>
    <row r="50" spans="2:15" x14ac:dyDescent="0.25">
      <c r="B50" s="6"/>
      <c r="C50" s="20"/>
      <c r="D50" s="6"/>
      <c r="E50" s="6">
        <v>3222</v>
      </c>
      <c r="F50" s="26" t="s">
        <v>66</v>
      </c>
      <c r="G50" s="4">
        <v>28567.42</v>
      </c>
      <c r="H50" s="129">
        <v>36570.5</v>
      </c>
      <c r="I50" s="129">
        <v>31285.98</v>
      </c>
      <c r="J50" s="52">
        <f t="shared" si="19"/>
        <v>109.51629513620762</v>
      </c>
      <c r="K50" s="52">
        <f t="shared" si="20"/>
        <v>85.54977372472348</v>
      </c>
      <c r="M50" s="124"/>
      <c r="N50" s="125"/>
      <c r="O50" s="125"/>
    </row>
    <row r="51" spans="2:15" x14ac:dyDescent="0.25">
      <c r="B51" s="6"/>
      <c r="C51" s="20"/>
      <c r="D51" s="6"/>
      <c r="E51" s="6">
        <v>3223</v>
      </c>
      <c r="F51" s="26" t="s">
        <v>67</v>
      </c>
      <c r="G51" s="4">
        <v>6255.14</v>
      </c>
      <c r="H51" s="129">
        <v>6949.28</v>
      </c>
      <c r="I51" s="129">
        <v>6330.95</v>
      </c>
      <c r="J51" s="52">
        <f t="shared" si="19"/>
        <v>101.21196328139736</v>
      </c>
      <c r="K51" s="52">
        <f t="shared" si="20"/>
        <v>91.102243685676783</v>
      </c>
      <c r="M51" s="124"/>
      <c r="N51" s="125"/>
      <c r="O51" s="125"/>
    </row>
    <row r="52" spans="2:15" ht="25.5" x14ac:dyDescent="0.25">
      <c r="B52" s="6"/>
      <c r="C52" s="20"/>
      <c r="D52" s="6"/>
      <c r="E52" s="6">
        <v>3224</v>
      </c>
      <c r="F52" s="26" t="s">
        <v>68</v>
      </c>
      <c r="G52" s="4">
        <v>853.29</v>
      </c>
      <c r="H52" s="129">
        <v>0</v>
      </c>
      <c r="I52" s="129">
        <v>0</v>
      </c>
      <c r="J52" s="52">
        <f t="shared" si="19"/>
        <v>0</v>
      </c>
      <c r="K52" s="52" t="e">
        <f t="shared" si="20"/>
        <v>#DIV/0!</v>
      </c>
      <c r="M52" s="124"/>
      <c r="N52" s="125"/>
      <c r="O52" s="125"/>
    </row>
    <row r="53" spans="2:15" x14ac:dyDescent="0.25">
      <c r="B53" s="6"/>
      <c r="C53" s="20"/>
      <c r="D53" s="6"/>
      <c r="E53" s="6">
        <v>3225</v>
      </c>
      <c r="F53" s="26" t="s">
        <v>69</v>
      </c>
      <c r="G53" s="4">
        <v>964.38</v>
      </c>
      <c r="H53" s="129">
        <v>4929</v>
      </c>
      <c r="I53" s="129">
        <v>1710.9</v>
      </c>
      <c r="J53" s="52">
        <f t="shared" si="19"/>
        <v>177.40931997760219</v>
      </c>
      <c r="K53" s="52">
        <f t="shared" si="20"/>
        <v>34.710894704808283</v>
      </c>
      <c r="M53" s="124"/>
      <c r="N53" s="125"/>
      <c r="O53" s="125"/>
    </row>
    <row r="54" spans="2:15" x14ac:dyDescent="0.25">
      <c r="B54" s="6"/>
      <c r="C54" s="20"/>
      <c r="D54" s="6"/>
      <c r="E54" s="6">
        <v>3227</v>
      </c>
      <c r="F54" s="26" t="s">
        <v>70</v>
      </c>
      <c r="G54" s="4">
        <v>22.96</v>
      </c>
      <c r="H54" s="129">
        <v>0</v>
      </c>
      <c r="I54" s="129">
        <v>70.88</v>
      </c>
      <c r="J54" s="52">
        <f t="shared" si="19"/>
        <v>308.71080139372816</v>
      </c>
      <c r="K54" s="52" t="e">
        <f t="shared" si="20"/>
        <v>#DIV/0!</v>
      </c>
      <c r="M54" s="124"/>
      <c r="N54" s="125"/>
      <c r="O54" s="125"/>
    </row>
    <row r="55" spans="2:15" x14ac:dyDescent="0.25">
      <c r="B55" s="6"/>
      <c r="C55" s="20"/>
      <c r="D55" s="6"/>
      <c r="E55" s="6">
        <v>3229</v>
      </c>
      <c r="F55" s="26" t="s">
        <v>134</v>
      </c>
      <c r="G55" s="4">
        <v>41.14</v>
      </c>
      <c r="H55" s="52">
        <v>0</v>
      </c>
      <c r="I55" s="52">
        <v>0</v>
      </c>
      <c r="J55" s="52">
        <f t="shared" ref="J55" si="22">I55/G55*100</f>
        <v>0</v>
      </c>
      <c r="K55" s="52" t="e">
        <f t="shared" ref="K55" si="23">I55/H55*100</f>
        <v>#DIV/0!</v>
      </c>
      <c r="M55" s="124"/>
      <c r="N55" s="125"/>
      <c r="O55" s="125"/>
    </row>
    <row r="56" spans="2:15" x14ac:dyDescent="0.25">
      <c r="B56" s="6"/>
      <c r="C56" s="6"/>
      <c r="D56" s="6">
        <v>323</v>
      </c>
      <c r="E56" s="6"/>
      <c r="F56" s="6" t="s">
        <v>21</v>
      </c>
      <c r="G56" s="4">
        <f>G57+G58+G60+G61+G62+G63+G64+G59</f>
        <v>26493.87</v>
      </c>
      <c r="H56" s="127">
        <f>SUM(H57:H64)</f>
        <v>31412.78</v>
      </c>
      <c r="I56" s="127">
        <f>SUM(I57:I64)</f>
        <v>27934.659999999996</v>
      </c>
      <c r="J56" s="52">
        <f t="shared" si="19"/>
        <v>105.43820136507047</v>
      </c>
      <c r="K56" s="52">
        <f t="shared" si="20"/>
        <v>88.927691213576125</v>
      </c>
      <c r="M56" s="124"/>
      <c r="N56" s="125"/>
      <c r="O56" s="125"/>
    </row>
    <row r="57" spans="2:15" x14ac:dyDescent="0.25">
      <c r="B57" s="6"/>
      <c r="C57" s="20"/>
      <c r="D57" s="6"/>
      <c r="E57" s="6">
        <v>3231</v>
      </c>
      <c r="F57" s="26" t="s">
        <v>71</v>
      </c>
      <c r="G57" s="4">
        <v>2253.94</v>
      </c>
      <c r="H57" s="129">
        <v>2489.59</v>
      </c>
      <c r="I57" s="129">
        <v>2347.5699999999997</v>
      </c>
      <c r="J57" s="52">
        <f t="shared" si="19"/>
        <v>104.15405911426213</v>
      </c>
      <c r="K57" s="52">
        <f t="shared" si="20"/>
        <v>94.295446238135582</v>
      </c>
      <c r="M57" s="124"/>
      <c r="N57" s="125"/>
      <c r="O57" s="125"/>
    </row>
    <row r="58" spans="2:15" x14ac:dyDescent="0.25">
      <c r="B58" s="6"/>
      <c r="C58" s="20"/>
      <c r="D58" s="6"/>
      <c r="E58" s="6">
        <v>3232</v>
      </c>
      <c r="F58" s="26" t="s">
        <v>72</v>
      </c>
      <c r="G58" s="4">
        <v>2641.98</v>
      </c>
      <c r="H58" s="129">
        <v>8580.27</v>
      </c>
      <c r="I58" s="129">
        <v>1532.77</v>
      </c>
      <c r="J58" s="52">
        <f t="shared" si="19"/>
        <v>58.015957728673193</v>
      </c>
      <c r="K58" s="52">
        <f t="shared" si="20"/>
        <v>17.863890064065583</v>
      </c>
      <c r="M58" s="124"/>
      <c r="N58" s="125"/>
      <c r="O58" s="125"/>
    </row>
    <row r="59" spans="2:15" x14ac:dyDescent="0.25">
      <c r="B59" s="6"/>
      <c r="C59" s="20"/>
      <c r="D59" s="6"/>
      <c r="E59" s="6">
        <v>3233</v>
      </c>
      <c r="F59" s="26" t="s">
        <v>135</v>
      </c>
      <c r="G59" s="4">
        <v>1771.85</v>
      </c>
      <c r="H59" s="129">
        <v>856.39</v>
      </c>
      <c r="I59" s="129">
        <v>856.39</v>
      </c>
      <c r="J59" s="52">
        <f t="shared" ref="J59" si="24">I59/G59*100</f>
        <v>48.333098174224681</v>
      </c>
      <c r="K59" s="52">
        <f t="shared" ref="K59" si="25">I59/H59*100</f>
        <v>100</v>
      </c>
      <c r="M59" s="124"/>
      <c r="N59" s="125"/>
      <c r="O59" s="125"/>
    </row>
    <row r="60" spans="2:15" x14ac:dyDescent="0.25">
      <c r="B60" s="6"/>
      <c r="C60" s="20"/>
      <c r="D60" s="6"/>
      <c r="E60" s="6">
        <v>3234</v>
      </c>
      <c r="F60" s="26" t="s">
        <v>73</v>
      </c>
      <c r="G60" s="4">
        <v>1475</v>
      </c>
      <c r="H60" s="129">
        <v>1901.75</v>
      </c>
      <c r="I60" s="129">
        <v>1908.8200000000002</v>
      </c>
      <c r="J60" s="52">
        <f t="shared" si="19"/>
        <v>129.41152542372882</v>
      </c>
      <c r="K60" s="52">
        <f t="shared" si="20"/>
        <v>100.37176285000658</v>
      </c>
      <c r="M60" s="124"/>
      <c r="N60" s="125"/>
      <c r="O60" s="125"/>
    </row>
    <row r="61" spans="2:15" x14ac:dyDescent="0.25">
      <c r="B61" s="6"/>
      <c r="C61" s="20"/>
      <c r="D61" s="6"/>
      <c r="E61" s="6">
        <v>3236</v>
      </c>
      <c r="F61" s="26" t="s">
        <v>74</v>
      </c>
      <c r="G61" s="4">
        <v>1348.58</v>
      </c>
      <c r="H61" s="129">
        <v>1789.08</v>
      </c>
      <c r="I61" s="129">
        <v>1818.18</v>
      </c>
      <c r="J61" s="52">
        <f t="shared" si="19"/>
        <v>134.82181257322517</v>
      </c>
      <c r="K61" s="52">
        <f t="shared" si="20"/>
        <v>101.62653430813604</v>
      </c>
      <c r="M61" s="124"/>
      <c r="N61" s="125"/>
      <c r="O61" s="125"/>
    </row>
    <row r="62" spans="2:15" x14ac:dyDescent="0.25">
      <c r="B62" s="6"/>
      <c r="C62" s="20"/>
      <c r="D62" s="6"/>
      <c r="E62" s="6">
        <v>3237</v>
      </c>
      <c r="F62" s="26" t="s">
        <v>75</v>
      </c>
      <c r="G62" s="4">
        <v>11514.75</v>
      </c>
      <c r="H62" s="129">
        <v>10761.98</v>
      </c>
      <c r="I62" s="129">
        <v>11597.76</v>
      </c>
      <c r="J62" s="52">
        <f t="shared" si="19"/>
        <v>100.72090145248487</v>
      </c>
      <c r="K62" s="52">
        <f t="shared" si="20"/>
        <v>107.76604305155743</v>
      </c>
      <c r="M62" s="124"/>
      <c r="N62" s="125"/>
      <c r="O62" s="125"/>
    </row>
    <row r="63" spans="2:15" x14ac:dyDescent="0.25">
      <c r="B63" s="6"/>
      <c r="C63" s="20"/>
      <c r="D63" s="6"/>
      <c r="E63" s="6">
        <v>3238</v>
      </c>
      <c r="F63" s="26" t="s">
        <v>76</v>
      </c>
      <c r="G63" s="4">
        <v>962.24</v>
      </c>
      <c r="H63" s="129">
        <v>1784.58</v>
      </c>
      <c r="I63" s="129">
        <v>3799.2799999999997</v>
      </c>
      <c r="J63" s="52">
        <f t="shared" si="19"/>
        <v>394.83704689058857</v>
      </c>
      <c r="K63" s="52">
        <f t="shared" si="20"/>
        <v>212.89491084737026</v>
      </c>
      <c r="M63" s="124"/>
      <c r="N63" s="125"/>
      <c r="O63" s="125"/>
    </row>
    <row r="64" spans="2:15" x14ac:dyDescent="0.25">
      <c r="B64" s="6"/>
      <c r="C64" s="20"/>
      <c r="D64" s="6"/>
      <c r="E64" s="6">
        <v>3239</v>
      </c>
      <c r="F64" s="26" t="s">
        <v>77</v>
      </c>
      <c r="G64" s="4">
        <v>4525.53</v>
      </c>
      <c r="H64" s="129">
        <v>3249.1400000000003</v>
      </c>
      <c r="I64" s="129">
        <v>4073.89</v>
      </c>
      <c r="J64" s="52">
        <f t="shared" si="19"/>
        <v>90.020174432607888</v>
      </c>
      <c r="K64" s="52">
        <f t="shared" si="20"/>
        <v>125.38363997857893</v>
      </c>
      <c r="M64" s="124"/>
      <c r="N64" s="125"/>
      <c r="O64" s="125"/>
    </row>
    <row r="65" spans="2:17" x14ac:dyDescent="0.25">
      <c r="B65" s="6"/>
      <c r="C65" s="6"/>
      <c r="D65" s="6">
        <v>329</v>
      </c>
      <c r="E65" s="6"/>
      <c r="F65" s="6" t="s">
        <v>78</v>
      </c>
      <c r="G65" s="4">
        <f>G66+G68+G69+G70+G67</f>
        <v>7729.1100000000006</v>
      </c>
      <c r="H65" s="127">
        <f>SUM(H66:H70)</f>
        <v>7689.2400000000007</v>
      </c>
      <c r="I65" s="127">
        <f>SUM(I66:I70)</f>
        <v>8033.24</v>
      </c>
      <c r="J65" s="52">
        <f t="shared" ref="J65:J70" si="26">I65/G65*100</f>
        <v>103.93486442811654</v>
      </c>
      <c r="K65" s="52">
        <f t="shared" ref="K65:K70" si="27">I65/H65*100</f>
        <v>104.47378414511705</v>
      </c>
      <c r="M65" s="124"/>
      <c r="N65" s="125"/>
      <c r="O65" s="125"/>
    </row>
    <row r="66" spans="2:17" ht="14.25" customHeight="1" x14ac:dyDescent="0.25">
      <c r="B66" s="6"/>
      <c r="C66" s="20"/>
      <c r="D66" s="6"/>
      <c r="E66" s="6">
        <v>3291</v>
      </c>
      <c r="F66" s="26" t="s">
        <v>136</v>
      </c>
      <c r="G66" s="4">
        <v>4518.1000000000004</v>
      </c>
      <c r="H66" s="129">
        <v>4517.76</v>
      </c>
      <c r="I66" s="129">
        <v>4517.76</v>
      </c>
      <c r="J66" s="52">
        <f t="shared" si="26"/>
        <v>99.99247471282176</v>
      </c>
      <c r="K66" s="52">
        <f t="shared" si="27"/>
        <v>100</v>
      </c>
      <c r="M66" s="124"/>
      <c r="N66" s="125"/>
      <c r="O66" s="125"/>
      <c r="P66" s="125"/>
      <c r="Q66" s="125"/>
    </row>
    <row r="67" spans="2:17" ht="14.25" customHeight="1" x14ac:dyDescent="0.25">
      <c r="B67" s="6"/>
      <c r="C67" s="20"/>
      <c r="D67" s="6"/>
      <c r="E67" s="6">
        <v>3292</v>
      </c>
      <c r="F67" s="26" t="s">
        <v>79</v>
      </c>
      <c r="G67" s="4">
        <v>2641.64</v>
      </c>
      <c r="H67" s="129">
        <v>2760.9500000000003</v>
      </c>
      <c r="I67" s="129">
        <v>3104.95</v>
      </c>
      <c r="J67" s="52">
        <f t="shared" si="26"/>
        <v>117.53872594297481</v>
      </c>
      <c r="K67" s="52">
        <f t="shared" si="27"/>
        <v>112.45947952697439</v>
      </c>
      <c r="M67" s="124"/>
      <c r="N67" s="125"/>
      <c r="O67" s="125"/>
      <c r="P67" s="125"/>
      <c r="Q67" s="125"/>
    </row>
    <row r="68" spans="2:17" x14ac:dyDescent="0.25">
      <c r="B68" s="6"/>
      <c r="C68" s="20"/>
      <c r="D68" s="6"/>
      <c r="E68" s="6">
        <v>3293</v>
      </c>
      <c r="F68" s="26" t="s">
        <v>80</v>
      </c>
      <c r="G68" s="4">
        <v>569.37</v>
      </c>
      <c r="H68" s="129">
        <v>410.53</v>
      </c>
      <c r="I68" s="129">
        <v>410.53</v>
      </c>
      <c r="J68" s="52">
        <f t="shared" si="26"/>
        <v>72.10249925356095</v>
      </c>
      <c r="K68" s="52">
        <f t="shared" si="27"/>
        <v>100</v>
      </c>
      <c r="M68" s="124"/>
      <c r="N68" s="125"/>
      <c r="O68" s="125"/>
    </row>
    <row r="69" spans="2:17" x14ac:dyDescent="0.25">
      <c r="B69" s="6"/>
      <c r="C69" s="20"/>
      <c r="D69" s="6"/>
      <c r="E69" s="6">
        <v>3295</v>
      </c>
      <c r="F69" s="26" t="s">
        <v>81</v>
      </c>
      <c r="G69" s="4">
        <v>0</v>
      </c>
      <c r="H69" s="52">
        <f>'Programska klasifikacija'!F46+'Programska klasifikacija'!F80+'Programska klasifikacija'!F128</f>
        <v>0</v>
      </c>
      <c r="I69" s="52"/>
      <c r="J69" s="52" t="e">
        <f t="shared" si="26"/>
        <v>#DIV/0!</v>
      </c>
      <c r="K69" s="52" t="e">
        <f t="shared" si="27"/>
        <v>#DIV/0!</v>
      </c>
    </row>
    <row r="70" spans="2:17" x14ac:dyDescent="0.25">
      <c r="B70" s="6"/>
      <c r="C70" s="20"/>
      <c r="D70" s="6"/>
      <c r="E70" s="6">
        <v>3299</v>
      </c>
      <c r="F70" s="26" t="s">
        <v>78</v>
      </c>
      <c r="G70" s="4">
        <v>0</v>
      </c>
      <c r="H70" s="52">
        <f>'Programska klasifikacija'!F47+'Programska klasifikacija'!F81+'Programska klasifikacija'!F129</f>
        <v>0</v>
      </c>
      <c r="I70" s="52">
        <f>'Programska klasifikacija'!G47+'Programska klasifikacija'!G81+'Programska klasifikacija'!G129</f>
        <v>0</v>
      </c>
      <c r="J70" s="52" t="e">
        <f t="shared" si="26"/>
        <v>#DIV/0!</v>
      </c>
      <c r="K70" s="52" t="e">
        <f t="shared" si="27"/>
        <v>#DIV/0!</v>
      </c>
    </row>
    <row r="71" spans="2:17" x14ac:dyDescent="0.25">
      <c r="B71" s="6"/>
      <c r="C71" s="6"/>
      <c r="D71" s="7">
        <v>324</v>
      </c>
      <c r="E71" s="7"/>
      <c r="F71" s="6"/>
      <c r="G71" s="4"/>
      <c r="H71" s="128"/>
      <c r="I71" s="127">
        <v>899.31</v>
      </c>
      <c r="J71" s="52"/>
      <c r="K71" s="52"/>
      <c r="O71" s="122"/>
    </row>
    <row r="72" spans="2:17" x14ac:dyDescent="0.25">
      <c r="B72" s="6"/>
      <c r="C72" s="6"/>
      <c r="D72" s="6"/>
      <c r="E72" s="6">
        <v>3241</v>
      </c>
      <c r="F72" s="6"/>
      <c r="G72" s="4"/>
      <c r="H72" s="128">
        <v>0</v>
      </c>
      <c r="I72" s="128">
        <v>899.31</v>
      </c>
      <c r="J72" s="52"/>
      <c r="K72" s="52"/>
    </row>
    <row r="73" spans="2:17" x14ac:dyDescent="0.25">
      <c r="B73" s="6"/>
      <c r="C73" s="6">
        <v>34</v>
      </c>
      <c r="D73" s="7"/>
      <c r="E73" s="7"/>
      <c r="F73" s="6" t="s">
        <v>82</v>
      </c>
      <c r="G73" s="4">
        <f t="shared" ref="G73:I74" si="28">G74</f>
        <v>902.65</v>
      </c>
      <c r="H73" s="128">
        <f t="shared" si="28"/>
        <v>986.34</v>
      </c>
      <c r="I73" s="127">
        <f t="shared" si="28"/>
        <v>1009.61</v>
      </c>
      <c r="J73" s="52">
        <f t="shared" ref="J73:J78" si="29">I73/G73*100</f>
        <v>111.84955409073285</v>
      </c>
      <c r="K73" s="52">
        <f t="shared" ref="K73:K78" si="30">I73/H73*100</f>
        <v>102.35922704138531</v>
      </c>
    </row>
    <row r="74" spans="2:17" x14ac:dyDescent="0.25">
      <c r="B74" s="6"/>
      <c r="C74" s="6"/>
      <c r="D74" s="6">
        <v>343</v>
      </c>
      <c r="E74" s="6"/>
      <c r="F74" s="6" t="s">
        <v>83</v>
      </c>
      <c r="G74" s="4">
        <f t="shared" si="28"/>
        <v>902.65</v>
      </c>
      <c r="H74" s="128">
        <f t="shared" si="28"/>
        <v>986.34</v>
      </c>
      <c r="I74" s="128">
        <f t="shared" si="28"/>
        <v>1009.61</v>
      </c>
      <c r="J74" s="52">
        <f t="shared" si="29"/>
        <v>111.84955409073285</v>
      </c>
      <c r="K74" s="52">
        <f t="shared" si="30"/>
        <v>102.35922704138531</v>
      </c>
    </row>
    <row r="75" spans="2:17" ht="33" customHeight="1" x14ac:dyDescent="0.25">
      <c r="B75" s="6"/>
      <c r="C75" s="20"/>
      <c r="D75" s="6"/>
      <c r="E75" s="6">
        <v>3431</v>
      </c>
      <c r="F75" s="26" t="s">
        <v>84</v>
      </c>
      <c r="G75" s="4">
        <v>902.65</v>
      </c>
      <c r="H75" s="129">
        <v>986.34</v>
      </c>
      <c r="I75" s="129">
        <v>1009.61</v>
      </c>
      <c r="J75" s="52">
        <f t="shared" si="29"/>
        <v>111.84955409073285</v>
      </c>
      <c r="K75" s="52">
        <f t="shared" si="30"/>
        <v>102.35922704138531</v>
      </c>
    </row>
    <row r="76" spans="2:17" x14ac:dyDescent="0.25">
      <c r="B76" s="6"/>
      <c r="C76" s="6">
        <v>38</v>
      </c>
      <c r="D76" s="7"/>
      <c r="E76" s="7"/>
      <c r="F76" s="6" t="s">
        <v>82</v>
      </c>
      <c r="G76" s="4">
        <f t="shared" ref="G76:I77" si="31">G77</f>
        <v>0</v>
      </c>
      <c r="H76" s="128">
        <f t="shared" si="31"/>
        <v>0</v>
      </c>
      <c r="I76" s="127">
        <f t="shared" si="31"/>
        <v>3000</v>
      </c>
      <c r="J76" s="52" t="e">
        <f t="shared" si="29"/>
        <v>#DIV/0!</v>
      </c>
      <c r="K76" s="52" t="e">
        <f t="shared" si="30"/>
        <v>#DIV/0!</v>
      </c>
    </row>
    <row r="77" spans="2:17" x14ac:dyDescent="0.25">
      <c r="B77" s="6"/>
      <c r="C77" s="6"/>
      <c r="D77" s="6">
        <v>383</v>
      </c>
      <c r="E77" s="6"/>
      <c r="F77" s="6" t="s">
        <v>83</v>
      </c>
      <c r="G77" s="4">
        <f t="shared" si="31"/>
        <v>0</v>
      </c>
      <c r="H77" s="128">
        <f t="shared" si="31"/>
        <v>0</v>
      </c>
      <c r="I77" s="128">
        <f t="shared" si="31"/>
        <v>3000</v>
      </c>
      <c r="J77" s="52" t="e">
        <f t="shared" si="29"/>
        <v>#DIV/0!</v>
      </c>
      <c r="K77" s="52" t="e">
        <f t="shared" si="30"/>
        <v>#DIV/0!</v>
      </c>
    </row>
    <row r="78" spans="2:17" x14ac:dyDescent="0.25">
      <c r="B78" s="6"/>
      <c r="C78" s="20"/>
      <c r="D78" s="6"/>
      <c r="E78" s="6">
        <v>3835</v>
      </c>
      <c r="F78" s="26" t="s">
        <v>182</v>
      </c>
      <c r="G78" s="4">
        <v>0</v>
      </c>
      <c r="H78" s="129">
        <v>0</v>
      </c>
      <c r="I78" s="129">
        <v>3000</v>
      </c>
      <c r="J78" s="52" t="e">
        <f t="shared" si="29"/>
        <v>#DIV/0!</v>
      </c>
      <c r="K78" s="52" t="e">
        <f t="shared" si="30"/>
        <v>#DIV/0!</v>
      </c>
    </row>
    <row r="79" spans="2:17" hidden="1" x14ac:dyDescent="0.25">
      <c r="B79" s="6"/>
      <c r="C79" s="6"/>
      <c r="D79" s="6"/>
      <c r="E79" s="6"/>
      <c r="F79" s="6"/>
      <c r="G79" s="6"/>
      <c r="H79" s="130"/>
      <c r="I79" s="130"/>
      <c r="J79" s="6"/>
      <c r="K79" s="6"/>
    </row>
    <row r="80" spans="2:17" x14ac:dyDescent="0.25">
      <c r="B80" s="6">
        <v>4</v>
      </c>
      <c r="C80" s="56"/>
      <c r="D80" s="56"/>
      <c r="E80" s="56"/>
      <c r="F80" s="57" t="s">
        <v>5</v>
      </c>
      <c r="G80" s="58">
        <f>G81</f>
        <v>32963.599999999999</v>
      </c>
      <c r="H80" s="126">
        <f t="shared" ref="H80:I80" si="32">H81</f>
        <v>1096.18</v>
      </c>
      <c r="I80" s="126">
        <f t="shared" si="32"/>
        <v>1096.18</v>
      </c>
      <c r="J80" s="59">
        <f>I80/G80*100</f>
        <v>3.3254256209879993</v>
      </c>
      <c r="K80" s="59">
        <f>I80/H80*100</f>
        <v>100</v>
      </c>
    </row>
    <row r="81" spans="2:11" ht="26.25" customHeight="1" x14ac:dyDescent="0.25">
      <c r="B81" s="10"/>
      <c r="C81" s="10">
        <v>42</v>
      </c>
      <c r="D81" s="10"/>
      <c r="E81" s="10"/>
      <c r="F81" s="19" t="s">
        <v>85</v>
      </c>
      <c r="G81" s="4">
        <f>G83+G88</f>
        <v>32963.599999999999</v>
      </c>
      <c r="H81" s="128">
        <f t="shared" ref="H81:I81" si="33">H83+H88</f>
        <v>1096.18</v>
      </c>
      <c r="I81" s="128">
        <f t="shared" si="33"/>
        <v>1096.18</v>
      </c>
      <c r="J81" s="52">
        <f>I81/G81*100</f>
        <v>3.3254256209879993</v>
      </c>
      <c r="K81" s="52">
        <f>I81/H81*100</f>
        <v>100</v>
      </c>
    </row>
    <row r="82" spans="2:11" x14ac:dyDescent="0.25">
      <c r="B82" s="10"/>
      <c r="C82" s="10">
        <v>42</v>
      </c>
      <c r="D82" s="10"/>
      <c r="E82" s="10"/>
      <c r="F82" s="19"/>
      <c r="G82" s="4">
        <f>G83</f>
        <v>32963.599999999999</v>
      </c>
      <c r="H82" s="128">
        <f>H83</f>
        <v>1096.18</v>
      </c>
      <c r="I82" s="128">
        <f>I83</f>
        <v>1096.18</v>
      </c>
      <c r="J82" s="52"/>
      <c r="K82" s="52"/>
    </row>
    <row r="83" spans="2:11" x14ac:dyDescent="0.25">
      <c r="B83" s="10"/>
      <c r="C83" s="10"/>
      <c r="D83" s="6">
        <v>422</v>
      </c>
      <c r="E83" s="6"/>
      <c r="F83" s="6" t="s">
        <v>86</v>
      </c>
      <c r="G83" s="4">
        <f>G84+G85+G86+G87</f>
        <v>32963.599999999999</v>
      </c>
      <c r="H83" s="128">
        <f t="shared" ref="H83:I83" si="34">H84+H85+H86+H87</f>
        <v>1096.18</v>
      </c>
      <c r="I83" s="128">
        <f t="shared" si="34"/>
        <v>1096.18</v>
      </c>
      <c r="J83" s="52">
        <f t="shared" ref="J83:J89" si="35">I83/G83*100</f>
        <v>3.3254256209879993</v>
      </c>
      <c r="K83" s="52">
        <f t="shared" ref="K83:K89" si="36">I83/H83*100</f>
        <v>100</v>
      </c>
    </row>
    <row r="84" spans="2:11" x14ac:dyDescent="0.25">
      <c r="B84" s="10"/>
      <c r="C84" s="10"/>
      <c r="D84" s="6"/>
      <c r="E84" s="6">
        <v>4221</v>
      </c>
      <c r="F84" s="6" t="s">
        <v>87</v>
      </c>
      <c r="G84" s="4">
        <v>1604.22</v>
      </c>
      <c r="H84" s="52">
        <v>0</v>
      </c>
      <c r="I84" s="52">
        <v>0</v>
      </c>
      <c r="J84" s="52">
        <f t="shared" si="35"/>
        <v>0</v>
      </c>
      <c r="K84" s="52" t="e">
        <f t="shared" si="36"/>
        <v>#DIV/0!</v>
      </c>
    </row>
    <row r="85" spans="2:11" x14ac:dyDescent="0.25">
      <c r="B85" s="10"/>
      <c r="C85" s="10"/>
      <c r="D85" s="6"/>
      <c r="E85" s="6">
        <v>4222</v>
      </c>
      <c r="F85" s="6" t="s">
        <v>88</v>
      </c>
      <c r="G85" s="4">
        <v>1513.04</v>
      </c>
      <c r="H85" s="52">
        <f>'Programska klasifikacija'!F86</f>
        <v>0</v>
      </c>
      <c r="I85" s="52">
        <f>'Programska klasifikacija'!G86</f>
        <v>0</v>
      </c>
      <c r="J85" s="52">
        <f t="shared" si="35"/>
        <v>0</v>
      </c>
      <c r="K85" s="52" t="e">
        <f t="shared" si="36"/>
        <v>#DIV/0!</v>
      </c>
    </row>
    <row r="86" spans="2:11" x14ac:dyDescent="0.25">
      <c r="B86" s="10"/>
      <c r="C86" s="10"/>
      <c r="D86" s="6"/>
      <c r="E86" s="6">
        <v>4223</v>
      </c>
      <c r="F86" s="6" t="s">
        <v>89</v>
      </c>
      <c r="G86" s="4">
        <v>0</v>
      </c>
      <c r="H86" s="129">
        <v>688.85</v>
      </c>
      <c r="I86" s="129">
        <v>688.85</v>
      </c>
      <c r="J86" s="52" t="e">
        <f t="shared" si="35"/>
        <v>#DIV/0!</v>
      </c>
      <c r="K86" s="52">
        <f t="shared" si="36"/>
        <v>100</v>
      </c>
    </row>
    <row r="87" spans="2:11" x14ac:dyDescent="0.25">
      <c r="B87" s="10"/>
      <c r="C87" s="10"/>
      <c r="D87" s="6"/>
      <c r="E87" s="6">
        <v>4227</v>
      </c>
      <c r="F87" s="6" t="s">
        <v>127</v>
      </c>
      <c r="G87" s="4">
        <v>29846.34</v>
      </c>
      <c r="H87" s="129">
        <v>407.33</v>
      </c>
      <c r="I87" s="129">
        <v>407.33</v>
      </c>
      <c r="J87" s="52">
        <f t="shared" si="35"/>
        <v>1.3647569517736511</v>
      </c>
      <c r="K87" s="52">
        <f t="shared" si="36"/>
        <v>100</v>
      </c>
    </row>
    <row r="88" spans="2:11" x14ac:dyDescent="0.25">
      <c r="B88" s="10"/>
      <c r="C88" s="10"/>
      <c r="D88" s="6">
        <v>426</v>
      </c>
      <c r="E88" s="6"/>
      <c r="F88" s="6" t="s">
        <v>90</v>
      </c>
      <c r="G88" s="4">
        <f>G89</f>
        <v>0</v>
      </c>
      <c r="H88" s="128">
        <f t="shared" ref="H88:I88" si="37">H89</f>
        <v>0</v>
      </c>
      <c r="I88" s="128">
        <f t="shared" si="37"/>
        <v>0</v>
      </c>
      <c r="J88" s="52" t="e">
        <f t="shared" si="35"/>
        <v>#DIV/0!</v>
      </c>
      <c r="K88" s="52" t="e">
        <f t="shared" si="36"/>
        <v>#DIV/0!</v>
      </c>
    </row>
    <row r="89" spans="2:11" x14ac:dyDescent="0.25">
      <c r="B89" s="10"/>
      <c r="C89" s="10"/>
      <c r="D89" s="6"/>
      <c r="E89" s="6">
        <v>4262</v>
      </c>
      <c r="F89" s="6" t="s">
        <v>91</v>
      </c>
      <c r="G89" s="4">
        <v>0</v>
      </c>
      <c r="H89" s="52">
        <v>0</v>
      </c>
      <c r="I89" s="52">
        <v>0</v>
      </c>
      <c r="J89" s="52" t="e">
        <f t="shared" si="35"/>
        <v>#DIV/0!</v>
      </c>
      <c r="K89" s="52" t="e">
        <f t="shared" si="36"/>
        <v>#DIV/0!</v>
      </c>
    </row>
  </sheetData>
  <mergeCells count="7">
    <mergeCell ref="B8:F8"/>
    <mergeCell ref="B9:F9"/>
    <mergeCell ref="B31:F31"/>
    <mergeCell ref="B32:F32"/>
    <mergeCell ref="B2:K2"/>
    <mergeCell ref="B4:K4"/>
    <mergeCell ref="B6:K6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3"/>
  <sheetViews>
    <sheetView topLeftCell="B1" workbookViewId="0">
      <selection activeCell="D18" sqref="D18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171" t="s">
        <v>29</v>
      </c>
      <c r="C2" s="171"/>
      <c r="D2" s="171"/>
      <c r="E2" s="171"/>
      <c r="F2" s="171"/>
      <c r="G2" s="171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2" t="s">
        <v>6</v>
      </c>
      <c r="C4" s="32" t="s">
        <v>53</v>
      </c>
      <c r="D4" s="32" t="s">
        <v>35</v>
      </c>
      <c r="E4" s="32" t="s">
        <v>54</v>
      </c>
      <c r="F4" s="32" t="s">
        <v>14</v>
      </c>
      <c r="G4" s="32" t="s">
        <v>34</v>
      </c>
    </row>
    <row r="5" spans="2:7" x14ac:dyDescent="0.25">
      <c r="B5" s="32">
        <v>1</v>
      </c>
      <c r="C5" s="32">
        <v>2</v>
      </c>
      <c r="D5" s="32">
        <v>3</v>
      </c>
      <c r="E5" s="32">
        <v>5</v>
      </c>
      <c r="F5" s="32" t="s">
        <v>16</v>
      </c>
      <c r="G5" s="32" t="s">
        <v>55</v>
      </c>
    </row>
    <row r="6" spans="2:7" x14ac:dyDescent="0.25">
      <c r="B6" s="5" t="s">
        <v>28</v>
      </c>
      <c r="C6" s="4">
        <f>C7+C11+C13+C15</f>
        <v>533579.90188924281</v>
      </c>
      <c r="D6" s="4">
        <f t="shared" ref="D6:E6" si="0">D7+D11+D13</f>
        <v>567733.23</v>
      </c>
      <c r="E6" s="4">
        <f t="shared" si="0"/>
        <v>565202.97</v>
      </c>
      <c r="F6" s="52">
        <f>E6/C6*100</f>
        <v>105.92658531529946</v>
      </c>
      <c r="G6" s="52">
        <f>E6/D6*100</f>
        <v>99.554322370737395</v>
      </c>
    </row>
    <row r="7" spans="2:7" x14ac:dyDescent="0.25">
      <c r="B7" s="5" t="s">
        <v>26</v>
      </c>
      <c r="C7" s="4">
        <f>C8</f>
        <v>273340.31288924284</v>
      </c>
      <c r="D7" s="4">
        <f t="shared" ref="D7:E7" si="1">D8</f>
        <v>273102.84999999998</v>
      </c>
      <c r="E7" s="4">
        <f t="shared" si="1"/>
        <v>271315.53000000003</v>
      </c>
      <c r="F7" s="52">
        <f t="shared" ref="F7:F33" si="2">E7/C7*100</f>
        <v>99.259244687386001</v>
      </c>
      <c r="G7" s="52">
        <f t="shared" ref="G7:G33" si="3">E7/D7*100</f>
        <v>99.345550586528134</v>
      </c>
    </row>
    <row r="8" spans="2:7" x14ac:dyDescent="0.25">
      <c r="B8" s="28" t="s">
        <v>25</v>
      </c>
      <c r="C8" s="4">
        <f>' Račun prihoda i rashoda'!G25</f>
        <v>273340.31288924284</v>
      </c>
      <c r="D8" s="51">
        <v>273102.84999999998</v>
      </c>
      <c r="E8" s="51">
        <v>271315.53000000003</v>
      </c>
      <c r="F8" s="52">
        <f t="shared" si="2"/>
        <v>99.259244687386001</v>
      </c>
      <c r="G8" s="52">
        <f t="shared" si="3"/>
        <v>99.345550586528134</v>
      </c>
    </row>
    <row r="9" spans="2:7" hidden="1" x14ac:dyDescent="0.25">
      <c r="B9" s="5" t="s">
        <v>24</v>
      </c>
      <c r="C9" s="4"/>
      <c r="D9" s="4"/>
      <c r="E9" s="25"/>
      <c r="F9" s="52" t="e">
        <f t="shared" si="2"/>
        <v>#DIV/0!</v>
      </c>
      <c r="G9" s="52" t="e">
        <f t="shared" si="3"/>
        <v>#DIV/0!</v>
      </c>
    </row>
    <row r="10" spans="2:7" hidden="1" x14ac:dyDescent="0.25">
      <c r="B10" s="27" t="s">
        <v>23</v>
      </c>
      <c r="C10" s="4"/>
      <c r="D10" s="4"/>
      <c r="E10" s="25"/>
      <c r="F10" s="52" t="e">
        <f t="shared" si="2"/>
        <v>#DIV/0!</v>
      </c>
      <c r="G10" s="52" t="e">
        <f t="shared" si="3"/>
        <v>#DIV/0!</v>
      </c>
    </row>
    <row r="11" spans="2:7" x14ac:dyDescent="0.25">
      <c r="B11" s="5" t="s">
        <v>99</v>
      </c>
      <c r="C11" s="4">
        <f>C12</f>
        <v>85604.337</v>
      </c>
      <c r="D11" s="4">
        <f t="shared" ref="D11:E11" si="4">D12</f>
        <v>106051.54</v>
      </c>
      <c r="E11" s="4">
        <f t="shared" si="4"/>
        <v>107046.22</v>
      </c>
      <c r="F11" s="52">
        <f t="shared" si="2"/>
        <v>125.04765967640168</v>
      </c>
      <c r="G11" s="52">
        <f t="shared" si="3"/>
        <v>100.93792131637127</v>
      </c>
    </row>
    <row r="12" spans="2:7" x14ac:dyDescent="0.25">
      <c r="B12" s="27" t="s">
        <v>100</v>
      </c>
      <c r="C12" s="4">
        <f>' Račun prihoda i rashoda'!G18</f>
        <v>85604.337</v>
      </c>
      <c r="D12" s="51">
        <v>106051.54</v>
      </c>
      <c r="E12" s="51">
        <v>107046.22</v>
      </c>
      <c r="F12" s="52">
        <f t="shared" si="2"/>
        <v>125.04765967640168</v>
      </c>
      <c r="G12" s="52">
        <f t="shared" si="3"/>
        <v>100.93792131637127</v>
      </c>
    </row>
    <row r="13" spans="2:7" x14ac:dyDescent="0.25">
      <c r="B13" s="5" t="s">
        <v>101</v>
      </c>
      <c r="C13" s="4">
        <f>C14</f>
        <v>171980.79700000002</v>
      </c>
      <c r="D13" s="4">
        <f t="shared" ref="D13:E13" si="5">D14</f>
        <v>188578.84</v>
      </c>
      <c r="E13" s="4">
        <f t="shared" si="5"/>
        <v>186841.22</v>
      </c>
      <c r="F13" s="52">
        <f t="shared" si="2"/>
        <v>108.6407455130005</v>
      </c>
      <c r="G13" s="52">
        <f t="shared" si="3"/>
        <v>99.078571063434268</v>
      </c>
    </row>
    <row r="14" spans="2:7" x14ac:dyDescent="0.25">
      <c r="B14" s="27" t="s">
        <v>102</v>
      </c>
      <c r="C14" s="4">
        <f>' Račun prihoda i rashoda'!G12</f>
        <v>171980.79700000002</v>
      </c>
      <c r="D14" s="51">
        <v>188578.84</v>
      </c>
      <c r="E14" s="51">
        <v>186841.22</v>
      </c>
      <c r="F14" s="52">
        <f t="shared" si="2"/>
        <v>108.6407455130005</v>
      </c>
      <c r="G14" s="52">
        <f t="shared" si="3"/>
        <v>99.078571063434268</v>
      </c>
    </row>
    <row r="15" spans="2:7" x14ac:dyDescent="0.25">
      <c r="B15" s="5" t="s">
        <v>103</v>
      </c>
      <c r="C15" s="4">
        <f>C16</f>
        <v>2654.4549999999999</v>
      </c>
      <c r="D15" s="4">
        <f t="shared" ref="D15:E15" si="6">D16</f>
        <v>0</v>
      </c>
      <c r="E15" s="4">
        <f t="shared" si="6"/>
        <v>0</v>
      </c>
      <c r="F15" s="52">
        <f t="shared" si="2"/>
        <v>0</v>
      </c>
      <c r="G15" s="52" t="e">
        <f t="shared" si="3"/>
        <v>#DIV/0!</v>
      </c>
    </row>
    <row r="16" spans="2:7" x14ac:dyDescent="0.25">
      <c r="B16" s="27" t="s">
        <v>104</v>
      </c>
      <c r="C16" s="4">
        <f>' Račun prihoda i rashoda'!G21</f>
        <v>2654.4549999999999</v>
      </c>
      <c r="D16" s="4"/>
      <c r="E16" s="25"/>
      <c r="F16" s="52">
        <f t="shared" si="2"/>
        <v>0</v>
      </c>
      <c r="G16" s="52" t="e">
        <f t="shared" si="3"/>
        <v>#DIV/0!</v>
      </c>
    </row>
    <row r="17" spans="2:7" x14ac:dyDescent="0.25">
      <c r="B17" s="27"/>
      <c r="C17" s="4"/>
      <c r="D17" s="4"/>
      <c r="E17" s="25"/>
      <c r="F17" s="52"/>
      <c r="G17" s="52"/>
    </row>
    <row r="18" spans="2:7" ht="15.75" customHeight="1" x14ac:dyDescent="0.25">
      <c r="B18" s="5" t="s">
        <v>27</v>
      </c>
      <c r="C18" s="4">
        <f>C19+C23+C25+C27</f>
        <v>527935.24</v>
      </c>
      <c r="D18" s="4">
        <f t="shared" ref="D18:E18" si="7">D19+D23+D25</f>
        <v>546311.79</v>
      </c>
      <c r="E18" s="4">
        <f t="shared" si="7"/>
        <v>528402.82999999996</v>
      </c>
      <c r="F18" s="52">
        <f t="shared" si="2"/>
        <v>100.08856957531383</v>
      </c>
      <c r="G18" s="52">
        <f t="shared" si="3"/>
        <v>96.721842667902138</v>
      </c>
    </row>
    <row r="19" spans="2:7" x14ac:dyDescent="0.25">
      <c r="B19" s="5" t="s">
        <v>26</v>
      </c>
      <c r="C19" s="4">
        <f>C20</f>
        <v>249965.845</v>
      </c>
      <c r="D19" s="4">
        <f t="shared" ref="D19:E19" si="8">D20</f>
        <v>278229.45</v>
      </c>
      <c r="E19" s="4">
        <f t="shared" si="8"/>
        <v>277572.25</v>
      </c>
      <c r="F19" s="52">
        <f t="shared" si="2"/>
        <v>111.04407084095828</v>
      </c>
      <c r="G19" s="52">
        <f t="shared" si="3"/>
        <v>99.763792078804016</v>
      </c>
    </row>
    <row r="20" spans="2:7" x14ac:dyDescent="0.25">
      <c r="B20" s="28" t="s">
        <v>25</v>
      </c>
      <c r="C20" s="4">
        <v>249965.845</v>
      </c>
      <c r="D20" s="51">
        <v>278229.45</v>
      </c>
      <c r="E20" s="51">
        <v>277572.25</v>
      </c>
      <c r="F20" s="52">
        <f t="shared" si="2"/>
        <v>111.04407084095828</v>
      </c>
      <c r="G20" s="52">
        <f t="shared" si="3"/>
        <v>99.763792078804016</v>
      </c>
    </row>
    <row r="21" spans="2:7" hidden="1" x14ac:dyDescent="0.25">
      <c r="B21" s="5" t="s">
        <v>24</v>
      </c>
      <c r="C21" s="4"/>
      <c r="D21" s="4"/>
      <c r="E21" s="25"/>
      <c r="F21" s="52" t="e">
        <f t="shared" si="2"/>
        <v>#DIV/0!</v>
      </c>
      <c r="G21" s="52" t="e">
        <f t="shared" si="3"/>
        <v>#DIV/0!</v>
      </c>
    </row>
    <row r="22" spans="2:7" hidden="1" x14ac:dyDescent="0.25">
      <c r="B22" s="27" t="s">
        <v>23</v>
      </c>
      <c r="C22" s="4"/>
      <c r="D22" s="4"/>
      <c r="E22" s="25"/>
      <c r="F22" s="52" t="e">
        <f t="shared" si="2"/>
        <v>#DIV/0!</v>
      </c>
      <c r="G22" s="52" t="e">
        <f t="shared" si="3"/>
        <v>#DIV/0!</v>
      </c>
    </row>
    <row r="23" spans="2:7" x14ac:dyDescent="0.25">
      <c r="B23" s="5" t="s">
        <v>99</v>
      </c>
      <c r="C23" s="4">
        <f>C24</f>
        <v>82635.395000000019</v>
      </c>
      <c r="D23" s="4">
        <f t="shared" ref="D23:E23" si="9">D24</f>
        <v>100762.54999999999</v>
      </c>
      <c r="E23" s="4">
        <f t="shared" si="9"/>
        <v>85866.93</v>
      </c>
      <c r="F23" s="52">
        <f t="shared" si="2"/>
        <v>103.91059424354417</v>
      </c>
      <c r="G23" s="52">
        <f t="shared" si="3"/>
        <v>85.217106950945563</v>
      </c>
    </row>
    <row r="24" spans="2:7" x14ac:dyDescent="0.25">
      <c r="B24" s="27" t="s">
        <v>100</v>
      </c>
      <c r="C24" s="4">
        <v>82635.395000000019</v>
      </c>
      <c r="D24" s="51">
        <f>'Programska klasifikacija'!F58+'Programska klasifikacija'!F201</f>
        <v>100762.54999999999</v>
      </c>
      <c r="E24" s="51">
        <f>'Programska klasifikacija'!G58+'Programska klasifikacija'!G201</f>
        <v>85866.93</v>
      </c>
      <c r="F24" s="52">
        <f t="shared" si="2"/>
        <v>103.91059424354417</v>
      </c>
      <c r="G24" s="52">
        <f t="shared" si="3"/>
        <v>85.217106950945563</v>
      </c>
    </row>
    <row r="25" spans="2:7" x14ac:dyDescent="0.25">
      <c r="B25" s="5" t="s">
        <v>101</v>
      </c>
      <c r="C25" s="4">
        <f>C26</f>
        <v>193356.96</v>
      </c>
      <c r="D25" s="4">
        <f t="shared" ref="D25:E25" si="10">D26</f>
        <v>167319.79</v>
      </c>
      <c r="E25" s="4">
        <f t="shared" si="10"/>
        <v>164963.65</v>
      </c>
      <c r="F25" s="52">
        <f t="shared" si="2"/>
        <v>85.315599707401276</v>
      </c>
      <c r="G25" s="52">
        <f t="shared" si="3"/>
        <v>98.591834235507932</v>
      </c>
    </row>
    <row r="26" spans="2:7" x14ac:dyDescent="0.25">
      <c r="B26" s="27" t="s">
        <v>102</v>
      </c>
      <c r="C26" s="4">
        <v>193356.96</v>
      </c>
      <c r="D26" s="51">
        <v>167319.79</v>
      </c>
      <c r="E26" s="51">
        <v>164963.65</v>
      </c>
      <c r="F26" s="52">
        <f t="shared" si="2"/>
        <v>85.315599707401276</v>
      </c>
      <c r="G26" s="52">
        <f t="shared" si="3"/>
        <v>98.591834235507932</v>
      </c>
    </row>
    <row r="27" spans="2:7" x14ac:dyDescent="0.25">
      <c r="B27" s="5" t="s">
        <v>103</v>
      </c>
      <c r="C27" s="4">
        <f>C28</f>
        <v>1977.04</v>
      </c>
      <c r="D27" s="4">
        <f t="shared" ref="D27:E27" si="11">D28</f>
        <v>0</v>
      </c>
      <c r="E27" s="4">
        <f t="shared" si="11"/>
        <v>0</v>
      </c>
      <c r="F27" s="52">
        <f t="shared" si="2"/>
        <v>0</v>
      </c>
      <c r="G27" s="52" t="e">
        <f t="shared" si="3"/>
        <v>#DIV/0!</v>
      </c>
    </row>
    <row r="28" spans="2:7" x14ac:dyDescent="0.25">
      <c r="B28" s="27" t="s">
        <v>104</v>
      </c>
      <c r="C28" s="4">
        <v>1977.04</v>
      </c>
      <c r="D28" s="4"/>
      <c r="E28" s="25"/>
      <c r="F28" s="52">
        <f t="shared" si="2"/>
        <v>0</v>
      </c>
      <c r="G28" s="52" t="e">
        <f t="shared" si="3"/>
        <v>#DIV/0!</v>
      </c>
    </row>
    <row r="29" spans="2:7" ht="16.5" customHeight="1" x14ac:dyDescent="0.25">
      <c r="B29" s="27"/>
      <c r="C29" s="4"/>
      <c r="D29" s="4"/>
      <c r="E29" s="25"/>
      <c r="F29" s="52"/>
      <c r="G29" s="52"/>
    </row>
    <row r="30" spans="2:7" ht="27.75" customHeight="1" x14ac:dyDescent="0.25">
      <c r="B30" s="5" t="s">
        <v>105</v>
      </c>
      <c r="C30" s="4"/>
      <c r="D30" s="4"/>
      <c r="E30" s="25"/>
      <c r="F30" s="52" t="e">
        <f t="shared" si="2"/>
        <v>#DIV/0!</v>
      </c>
      <c r="G30" s="52" t="e">
        <f t="shared" si="3"/>
        <v>#DIV/0!</v>
      </c>
    </row>
    <row r="31" spans="2:7" x14ac:dyDescent="0.25">
      <c r="B31" s="5" t="s">
        <v>106</v>
      </c>
      <c r="C31" s="4"/>
      <c r="D31" s="4"/>
      <c r="E31" s="25"/>
      <c r="F31" s="52" t="e">
        <f t="shared" si="2"/>
        <v>#DIV/0!</v>
      </c>
      <c r="G31" s="52" t="e">
        <f t="shared" si="3"/>
        <v>#DIV/0!</v>
      </c>
    </row>
    <row r="32" spans="2:7" x14ac:dyDescent="0.25">
      <c r="B32" s="28" t="s">
        <v>107</v>
      </c>
      <c r="C32" s="4"/>
      <c r="D32" s="4"/>
      <c r="E32" s="25"/>
      <c r="F32" s="52" t="e">
        <f t="shared" si="2"/>
        <v>#DIV/0!</v>
      </c>
      <c r="G32" s="52" t="e">
        <f t="shared" si="3"/>
        <v>#DIV/0!</v>
      </c>
    </row>
    <row r="33" spans="2:7" x14ac:dyDescent="0.25">
      <c r="B33" s="28" t="s">
        <v>108</v>
      </c>
      <c r="C33" s="4"/>
      <c r="D33" s="4"/>
      <c r="E33" s="25"/>
      <c r="F33" s="52" t="e">
        <f t="shared" si="2"/>
        <v>#DIV/0!</v>
      </c>
      <c r="G33" s="52" t="e">
        <f t="shared" si="3"/>
        <v>#DIV/0!</v>
      </c>
    </row>
  </sheetData>
  <mergeCells count="1">
    <mergeCell ref="B2:G2"/>
  </mergeCells>
  <pageMargins left="0.7" right="0.7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17"/>
  <sheetViews>
    <sheetView topLeftCell="B1" workbookViewId="0">
      <selection activeCell="D13" sqref="D13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  <col min="10" max="10" width="0" hidden="1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171" t="s">
        <v>33</v>
      </c>
      <c r="C2" s="171"/>
      <c r="D2" s="171"/>
      <c r="E2" s="171"/>
      <c r="F2" s="171"/>
      <c r="G2" s="171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2" t="s">
        <v>6</v>
      </c>
      <c r="C4" s="32" t="s">
        <v>53</v>
      </c>
      <c r="D4" s="32" t="s">
        <v>35</v>
      </c>
      <c r="E4" s="32" t="s">
        <v>54</v>
      </c>
      <c r="F4" s="32" t="s">
        <v>14</v>
      </c>
      <c r="G4" s="32" t="s">
        <v>34</v>
      </c>
    </row>
    <row r="5" spans="2:7" x14ac:dyDescent="0.25">
      <c r="B5" s="32">
        <v>1</v>
      </c>
      <c r="C5" s="32">
        <v>2</v>
      </c>
      <c r="D5" s="32">
        <v>3</v>
      </c>
      <c r="E5" s="32">
        <v>5</v>
      </c>
      <c r="F5" s="32" t="s">
        <v>16</v>
      </c>
      <c r="G5" s="32" t="s">
        <v>55</v>
      </c>
    </row>
    <row r="6" spans="2:7" ht="15.75" customHeight="1" x14ac:dyDescent="0.25">
      <c r="B6" s="5" t="s">
        <v>27</v>
      </c>
      <c r="C6" s="4">
        <f>C7</f>
        <v>527934.84</v>
      </c>
      <c r="D6" s="4">
        <f t="shared" ref="D6:E6" si="0">D7</f>
        <v>546311.79</v>
      </c>
      <c r="E6" s="4">
        <f t="shared" si="0"/>
        <v>528402.82999999996</v>
      </c>
      <c r="F6" s="4">
        <f t="shared" ref="F6:F7" si="1">E6/C6*100</f>
        <v>100.08864540934634</v>
      </c>
      <c r="G6" s="51">
        <f t="shared" ref="G6:G7" si="2">E6/D6*100</f>
        <v>96.721842667902138</v>
      </c>
    </row>
    <row r="7" spans="2:7" ht="15.75" customHeight="1" x14ac:dyDescent="0.25">
      <c r="B7" s="5" t="s">
        <v>109</v>
      </c>
      <c r="C7" s="4">
        <f>C8+C9</f>
        <v>527934.84</v>
      </c>
      <c r="D7" s="4">
        <f>D8+D9</f>
        <v>546311.79</v>
      </c>
      <c r="E7" s="4">
        <f t="shared" ref="E7" si="3">E8+E9</f>
        <v>528402.82999999996</v>
      </c>
      <c r="F7" s="4">
        <f t="shared" si="1"/>
        <v>100.08864540934634</v>
      </c>
      <c r="G7" s="51">
        <f t="shared" si="2"/>
        <v>96.721842667902138</v>
      </c>
    </row>
    <row r="8" spans="2:7" x14ac:dyDescent="0.25">
      <c r="B8" s="11" t="s">
        <v>110</v>
      </c>
      <c r="C8" s="4">
        <v>499367.42</v>
      </c>
      <c r="D8" s="4">
        <v>509741.29</v>
      </c>
      <c r="E8" s="51">
        <v>497116.85</v>
      </c>
      <c r="F8" s="4">
        <f>E8/C8*100</f>
        <v>99.549315812393203</v>
      </c>
      <c r="G8" s="51">
        <f>E8/D8*100</f>
        <v>97.523363273161564</v>
      </c>
    </row>
    <row r="9" spans="2:7" x14ac:dyDescent="0.25">
      <c r="B9" s="29" t="s">
        <v>111</v>
      </c>
      <c r="C9" s="4">
        <v>28567.42</v>
      </c>
      <c r="D9" s="134">
        <v>36570.5</v>
      </c>
      <c r="E9" s="4">
        <v>31285.98</v>
      </c>
      <c r="F9" s="4">
        <f>E9/C9*100</f>
        <v>109.51629513620762</v>
      </c>
      <c r="G9" s="4">
        <f>E9/D9*100</f>
        <v>85.54977372472348</v>
      </c>
    </row>
    <row r="10" spans="2:7" x14ac:dyDescent="0.25">
      <c r="C10" s="122"/>
    </row>
    <row r="17" spans="3:10" x14ac:dyDescent="0.25">
      <c r="C17" s="120"/>
      <c r="D17" s="121"/>
      <c r="E17" s="121"/>
      <c r="F17" s="121"/>
      <c r="G17" s="121"/>
      <c r="H17" s="121"/>
      <c r="I17" s="121"/>
      <c r="J17" s="120">
        <v>497116.85000000009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8"/>
  <sheetViews>
    <sheetView topLeftCell="B1" workbookViewId="0">
      <selection activeCell="G25" sqref="G2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2:11" ht="18" customHeight="1" x14ac:dyDescent="0.25">
      <c r="B2" s="171" t="s">
        <v>50</v>
      </c>
      <c r="C2" s="171"/>
      <c r="D2" s="171"/>
      <c r="E2" s="171"/>
      <c r="F2" s="171"/>
      <c r="G2" s="171"/>
      <c r="H2" s="171"/>
      <c r="I2" s="171"/>
      <c r="J2" s="171"/>
      <c r="K2" s="171"/>
    </row>
    <row r="3" spans="2:11" ht="15.75" customHeight="1" x14ac:dyDescent="0.25">
      <c r="B3" s="171" t="s">
        <v>30</v>
      </c>
      <c r="C3" s="171"/>
      <c r="D3" s="171"/>
      <c r="E3" s="171"/>
      <c r="F3" s="171"/>
      <c r="G3" s="171"/>
      <c r="H3" s="171"/>
      <c r="I3" s="171"/>
      <c r="J3" s="171"/>
      <c r="K3" s="171"/>
    </row>
    <row r="4" spans="2:11" ht="18" x14ac:dyDescent="0.25">
      <c r="B4" s="12"/>
      <c r="C4" s="12"/>
      <c r="D4" s="12"/>
      <c r="E4" s="12"/>
      <c r="F4" s="12"/>
      <c r="G4" s="12"/>
      <c r="H4" s="12"/>
      <c r="I4" s="3"/>
      <c r="J4" s="3"/>
      <c r="K4" s="3"/>
    </row>
    <row r="5" spans="2:11" ht="25.5" customHeight="1" x14ac:dyDescent="0.25">
      <c r="B5" s="168" t="s">
        <v>6</v>
      </c>
      <c r="C5" s="169"/>
      <c r="D5" s="169"/>
      <c r="E5" s="169"/>
      <c r="F5" s="170"/>
      <c r="G5" s="34" t="s">
        <v>53</v>
      </c>
      <c r="H5" s="32" t="s">
        <v>35</v>
      </c>
      <c r="I5" s="34" t="s">
        <v>54</v>
      </c>
      <c r="J5" s="34" t="s">
        <v>14</v>
      </c>
      <c r="K5" s="34" t="s">
        <v>34</v>
      </c>
    </row>
    <row r="6" spans="2:11" x14ac:dyDescent="0.25">
      <c r="B6" s="168">
        <v>1</v>
      </c>
      <c r="C6" s="169"/>
      <c r="D6" s="169"/>
      <c r="E6" s="169"/>
      <c r="F6" s="170"/>
      <c r="G6" s="34">
        <v>2</v>
      </c>
      <c r="H6" s="34">
        <v>3</v>
      </c>
      <c r="I6" s="34">
        <v>5</v>
      </c>
      <c r="J6" s="34" t="s">
        <v>16</v>
      </c>
      <c r="K6" s="34" t="s">
        <v>55</v>
      </c>
    </row>
    <row r="7" spans="2:11" ht="25.5" x14ac:dyDescent="0.25">
      <c r="B7" s="5">
        <v>8</v>
      </c>
      <c r="C7" s="5"/>
      <c r="D7" s="5"/>
      <c r="E7" s="5"/>
      <c r="F7" s="5" t="s">
        <v>8</v>
      </c>
      <c r="G7" s="4">
        <v>0</v>
      </c>
      <c r="H7" s="4">
        <v>0</v>
      </c>
      <c r="I7" s="25">
        <v>0</v>
      </c>
      <c r="J7" s="25" t="e">
        <f>I7/G7*100</f>
        <v>#DIV/0!</v>
      </c>
      <c r="K7" s="25" t="e">
        <f>I7/H7*100</f>
        <v>#DIV/0!</v>
      </c>
    </row>
    <row r="8" spans="2:11" ht="25.5" x14ac:dyDescent="0.25">
      <c r="B8" s="8">
        <v>5</v>
      </c>
      <c r="C8" s="9"/>
      <c r="D8" s="9"/>
      <c r="E8" s="9"/>
      <c r="F8" s="18" t="s">
        <v>9</v>
      </c>
      <c r="G8" s="4">
        <v>0</v>
      </c>
      <c r="H8" s="4">
        <v>0</v>
      </c>
      <c r="I8" s="25">
        <v>0</v>
      </c>
      <c r="J8" s="25" t="e">
        <f>I8/G8*100</f>
        <v>#DIV/0!</v>
      </c>
      <c r="K8" s="25" t="e">
        <f>I8/H8*100</f>
        <v>#DIV/0!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8"/>
  <sheetViews>
    <sheetView workbookViewId="0">
      <selection activeCell="F27" sqref="F27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171" t="s">
        <v>31</v>
      </c>
      <c r="C2" s="171"/>
      <c r="D2" s="171"/>
      <c r="E2" s="171"/>
      <c r="F2" s="171"/>
      <c r="G2" s="171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2" t="s">
        <v>6</v>
      </c>
      <c r="C4" s="32" t="s">
        <v>53</v>
      </c>
      <c r="D4" s="32" t="s">
        <v>35</v>
      </c>
      <c r="E4" s="32" t="s">
        <v>54</v>
      </c>
      <c r="F4" s="32" t="s">
        <v>14</v>
      </c>
      <c r="G4" s="32" t="s">
        <v>34</v>
      </c>
    </row>
    <row r="5" spans="2:7" x14ac:dyDescent="0.25">
      <c r="B5" s="32">
        <v>1</v>
      </c>
      <c r="C5" s="32">
        <v>2</v>
      </c>
      <c r="D5" s="32">
        <v>3</v>
      </c>
      <c r="E5" s="32">
        <v>5</v>
      </c>
      <c r="F5" s="32" t="s">
        <v>16</v>
      </c>
      <c r="G5" s="32" t="s">
        <v>55</v>
      </c>
    </row>
    <row r="6" spans="2:7" x14ac:dyDescent="0.25">
      <c r="B6" s="5" t="s">
        <v>32</v>
      </c>
      <c r="C6" s="4">
        <f>C7+C8</f>
        <v>0</v>
      </c>
      <c r="D6" s="4">
        <f t="shared" ref="D6:E6" si="0">D7+D8</f>
        <v>0</v>
      </c>
      <c r="E6" s="4">
        <f t="shared" si="0"/>
        <v>0</v>
      </c>
      <c r="F6" s="25" t="e">
        <f>E6/C6*100</f>
        <v>#DIV/0!</v>
      </c>
      <c r="G6" s="25" t="e">
        <f>E6/D6*100</f>
        <v>#DIV/0!</v>
      </c>
    </row>
    <row r="7" spans="2:7" ht="25.5" x14ac:dyDescent="0.25">
      <c r="B7" s="5" t="s">
        <v>112</v>
      </c>
      <c r="C7" s="4">
        <v>0</v>
      </c>
      <c r="D7" s="4">
        <v>0</v>
      </c>
      <c r="E7" s="25">
        <v>0</v>
      </c>
      <c r="F7" s="25" t="e">
        <f>E7/C7*100</f>
        <v>#DIV/0!</v>
      </c>
      <c r="G7" s="25" t="e">
        <f>E7/D7*100</f>
        <v>#DIV/0!</v>
      </c>
    </row>
    <row r="8" spans="2:7" ht="25.5" x14ac:dyDescent="0.25">
      <c r="B8" s="5" t="s">
        <v>113</v>
      </c>
      <c r="C8" s="4">
        <v>0</v>
      </c>
      <c r="D8" s="4">
        <v>0</v>
      </c>
      <c r="E8" s="25">
        <v>0</v>
      </c>
      <c r="F8" s="25" t="e">
        <f>E8/C8*100</f>
        <v>#DIV/0!</v>
      </c>
      <c r="G8" s="25" t="e">
        <f>E8/D8*100</f>
        <v>#DIV/0!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R374"/>
  <sheetViews>
    <sheetView topLeftCell="A20" zoomScale="60" zoomScaleNormal="60" workbookViewId="0">
      <selection activeCell="E9" sqref="E9"/>
    </sheetView>
  </sheetViews>
  <sheetFormatPr defaultRowHeight="15.75" x14ac:dyDescent="0.25"/>
  <cols>
    <col min="2" max="2" width="22.85546875" style="89" customWidth="1"/>
    <col min="3" max="3" width="0.28515625" customWidth="1"/>
    <col min="4" max="4" width="0.140625" customWidth="1"/>
    <col min="5" max="5" width="48.5703125" style="101" customWidth="1"/>
    <col min="6" max="7" width="25.28515625" style="88" customWidth="1"/>
    <col min="8" max="8" width="15.7109375" customWidth="1"/>
    <col min="12" max="12" width="14.85546875" bestFit="1" customWidth="1"/>
    <col min="13" max="13" width="14.140625" bestFit="1" customWidth="1"/>
  </cols>
  <sheetData>
    <row r="1" spans="2:8" ht="18" x14ac:dyDescent="0.25">
      <c r="B1" s="64"/>
      <c r="C1" s="2"/>
      <c r="D1" s="2"/>
      <c r="E1" s="64"/>
      <c r="F1" s="77"/>
      <c r="G1" s="77"/>
      <c r="H1" s="3"/>
    </row>
    <row r="2" spans="2:8" ht="18" customHeight="1" x14ac:dyDescent="0.25">
      <c r="B2" s="171" t="s">
        <v>10</v>
      </c>
      <c r="C2" s="172"/>
      <c r="D2" s="172"/>
      <c r="E2" s="172"/>
      <c r="F2" s="172"/>
      <c r="G2" s="172"/>
      <c r="H2" s="172"/>
    </row>
    <row r="3" spans="2:8" ht="18" x14ac:dyDescent="0.25">
      <c r="B3" s="64"/>
      <c r="C3" s="2"/>
      <c r="D3" s="2"/>
      <c r="E3" s="64"/>
      <c r="F3" s="77"/>
      <c r="G3" s="77"/>
      <c r="H3" s="3"/>
    </row>
    <row r="4" spans="2:8" x14ac:dyDescent="0.25">
      <c r="B4" s="173" t="s">
        <v>51</v>
      </c>
      <c r="C4" s="173"/>
      <c r="D4" s="173"/>
      <c r="E4" s="173"/>
      <c r="F4" s="173"/>
      <c r="G4" s="173"/>
      <c r="H4" s="173"/>
    </row>
    <row r="5" spans="2:8" ht="18" x14ac:dyDescent="0.25">
      <c r="B5" s="64"/>
      <c r="C5" s="12"/>
      <c r="D5" s="12"/>
      <c r="E5" s="64"/>
      <c r="F5" s="77"/>
      <c r="G5" s="77"/>
      <c r="H5" s="3"/>
    </row>
    <row r="6" spans="2:8" ht="31.5" x14ac:dyDescent="0.25">
      <c r="B6" s="168" t="s">
        <v>6</v>
      </c>
      <c r="C6" s="169"/>
      <c r="D6" s="169"/>
      <c r="E6" s="170"/>
      <c r="F6" s="78" t="s">
        <v>35</v>
      </c>
      <c r="G6" s="78" t="s">
        <v>56</v>
      </c>
      <c r="H6" s="32" t="s">
        <v>34</v>
      </c>
    </row>
    <row r="7" spans="2:8" s="24" customFormat="1" ht="15.75" customHeight="1" x14ac:dyDescent="0.2">
      <c r="B7" s="174">
        <v>1</v>
      </c>
      <c r="C7" s="175"/>
      <c r="D7" s="175"/>
      <c r="E7" s="176"/>
      <c r="F7" s="78">
        <v>2</v>
      </c>
      <c r="G7" s="78">
        <v>4</v>
      </c>
      <c r="H7" s="33" t="s">
        <v>57</v>
      </c>
    </row>
    <row r="8" spans="2:8" s="35" customFormat="1" ht="30" customHeight="1" thickBot="1" x14ac:dyDescent="0.3">
      <c r="B8" s="177"/>
      <c r="C8" s="178"/>
      <c r="D8" s="179"/>
      <c r="E8" s="90" t="s">
        <v>202</v>
      </c>
      <c r="F8" s="79">
        <f>F9+F11+F12</f>
        <v>567733.23</v>
      </c>
      <c r="G8" s="79">
        <f>G9+G11+G12</f>
        <v>565202.97</v>
      </c>
      <c r="H8" s="54">
        <f>G8/F8*100</f>
        <v>99.554322370737395</v>
      </c>
    </row>
    <row r="9" spans="2:8" s="35" customFormat="1" ht="30" customHeight="1" thickBot="1" x14ac:dyDescent="0.3">
      <c r="B9" s="103">
        <v>1</v>
      </c>
      <c r="C9" s="104"/>
      <c r="D9" s="70"/>
      <c r="E9" s="91" t="s">
        <v>114</v>
      </c>
      <c r="F9" s="80">
        <v>273102.84999999998</v>
      </c>
      <c r="G9" s="81">
        <v>271315.53000000003</v>
      </c>
      <c r="H9" s="36">
        <f>G9/F9*100</f>
        <v>99.345550586528134</v>
      </c>
    </row>
    <row r="10" spans="2:8" s="35" customFormat="1" ht="30" hidden="1" customHeight="1" thickBot="1" x14ac:dyDescent="0.3">
      <c r="B10" s="103">
        <v>3</v>
      </c>
      <c r="C10" s="104"/>
      <c r="D10" s="70"/>
      <c r="E10" s="91" t="s">
        <v>115</v>
      </c>
      <c r="F10" s="80"/>
      <c r="G10" s="81"/>
      <c r="H10" s="36" t="e">
        <f t="shared" ref="H10:H12" si="0">G10/F10*100</f>
        <v>#DIV/0!</v>
      </c>
    </row>
    <row r="11" spans="2:8" s="35" customFormat="1" ht="30" customHeight="1" thickBot="1" x14ac:dyDescent="0.3">
      <c r="B11" s="103">
        <v>4</v>
      </c>
      <c r="C11" s="104"/>
      <c r="D11" s="70"/>
      <c r="E11" s="91" t="s">
        <v>116</v>
      </c>
      <c r="F11" s="80">
        <v>106051.54</v>
      </c>
      <c r="G11" s="81">
        <v>107046.22</v>
      </c>
      <c r="H11" s="36">
        <f t="shared" si="0"/>
        <v>100.93792131637127</v>
      </c>
    </row>
    <row r="12" spans="2:8" s="35" customFormat="1" ht="30" customHeight="1" thickBot="1" x14ac:dyDescent="0.3">
      <c r="B12" s="103">
        <v>5</v>
      </c>
      <c r="C12" s="104"/>
      <c r="D12" s="70"/>
      <c r="E12" s="91" t="s">
        <v>117</v>
      </c>
      <c r="F12" s="80">
        <v>188578.84</v>
      </c>
      <c r="G12" s="81">
        <v>186841.22</v>
      </c>
      <c r="H12" s="36">
        <f t="shared" si="0"/>
        <v>99.078571063434268</v>
      </c>
    </row>
    <row r="13" spans="2:8" s="35" customFormat="1" ht="30" hidden="1" customHeight="1" thickBot="1" x14ac:dyDescent="0.3">
      <c r="B13" s="103">
        <v>6</v>
      </c>
      <c r="C13" s="104"/>
      <c r="D13" s="70"/>
      <c r="E13" s="91" t="s">
        <v>118</v>
      </c>
      <c r="F13" s="80"/>
      <c r="G13" s="81"/>
      <c r="H13" s="36"/>
    </row>
    <row r="14" spans="2:8" s="35" customFormat="1" ht="30" hidden="1" customHeight="1" thickBot="1" x14ac:dyDescent="0.3">
      <c r="B14" s="103">
        <v>7</v>
      </c>
      <c r="C14" s="104"/>
      <c r="D14" s="70"/>
      <c r="E14" s="92" t="s">
        <v>119</v>
      </c>
      <c r="F14" s="80"/>
      <c r="G14" s="81"/>
      <c r="H14" s="36"/>
    </row>
    <row r="15" spans="2:8" s="35" customFormat="1" ht="30" hidden="1" customHeight="1" thickBot="1" x14ac:dyDescent="0.3">
      <c r="B15" s="103">
        <v>8</v>
      </c>
      <c r="C15" s="104"/>
      <c r="D15" s="70"/>
      <c r="E15" s="91" t="s">
        <v>120</v>
      </c>
      <c r="F15" s="80"/>
      <c r="G15" s="81"/>
      <c r="H15" s="36"/>
    </row>
    <row r="16" spans="2:8" s="35" customFormat="1" ht="30" hidden="1" customHeight="1" thickBot="1" x14ac:dyDescent="0.3">
      <c r="B16" s="103">
        <v>9</v>
      </c>
      <c r="C16" s="104"/>
      <c r="D16" s="70"/>
      <c r="E16" s="91" t="s">
        <v>121</v>
      </c>
      <c r="F16" s="80"/>
      <c r="G16" s="81"/>
      <c r="H16" s="36"/>
    </row>
    <row r="17" spans="2:18" s="35" customFormat="1" ht="30" customHeight="1" thickBot="1" x14ac:dyDescent="0.3">
      <c r="B17" s="105"/>
      <c r="C17" s="106"/>
      <c r="D17" s="69"/>
      <c r="E17" s="93" t="s">
        <v>125</v>
      </c>
      <c r="F17" s="82">
        <f>F18+F102+F163+F245+F306</f>
        <v>546311.78999999992</v>
      </c>
      <c r="G17" s="82">
        <f>G18+G102+G163+G245+G306</f>
        <v>528402.82999999996</v>
      </c>
      <c r="H17" s="53">
        <f t="shared" ref="H17:H55" si="1">G17/F17*100</f>
        <v>96.721842667902152</v>
      </c>
    </row>
    <row r="18" spans="2:18" s="35" customFormat="1" ht="30" customHeight="1" thickBot="1" x14ac:dyDescent="0.3">
      <c r="B18" s="107"/>
      <c r="C18" s="108"/>
      <c r="D18" s="67"/>
      <c r="E18" s="94" t="s">
        <v>129</v>
      </c>
      <c r="F18" s="83">
        <f>F19+F55+F58+F88+F91</f>
        <v>399686.31999999995</v>
      </c>
      <c r="G18" s="83">
        <f>G19+G55+G58+G88+G91</f>
        <v>383464.20999999996</v>
      </c>
      <c r="H18" s="55">
        <f t="shared" si="1"/>
        <v>95.941289659350872</v>
      </c>
      <c r="J18" s="136"/>
      <c r="K18" s="136"/>
      <c r="L18" s="136"/>
      <c r="M18" s="136"/>
      <c r="N18" s="136"/>
      <c r="O18" s="136"/>
      <c r="P18" s="136"/>
      <c r="Q18" s="136"/>
    </row>
    <row r="19" spans="2:18" s="50" customFormat="1" ht="30" customHeight="1" thickBot="1" x14ac:dyDescent="0.3">
      <c r="B19" s="109">
        <v>11</v>
      </c>
      <c r="C19" s="110"/>
      <c r="D19" s="68"/>
      <c r="E19" s="95" t="s">
        <v>114</v>
      </c>
      <c r="F19" s="84">
        <f>F20+F24+F48+F50</f>
        <v>265891.20999999996</v>
      </c>
      <c r="G19" s="84">
        <f>G20+G24+G48+G50</f>
        <v>265532.77999999997</v>
      </c>
      <c r="H19" s="49">
        <f t="shared" ref="H19" si="2">G19/F19*100</f>
        <v>99.865196747195967</v>
      </c>
      <c r="J19" s="135"/>
      <c r="K19" s="141"/>
      <c r="L19" s="141"/>
      <c r="M19" s="141"/>
      <c r="N19" s="141"/>
      <c r="O19" s="141"/>
      <c r="P19" s="141"/>
      <c r="Q19" s="141"/>
      <c r="R19" s="137"/>
    </row>
    <row r="20" spans="2:18" s="35" customFormat="1" ht="30" customHeight="1" thickBot="1" x14ac:dyDescent="0.3">
      <c r="B20" s="111">
        <v>31</v>
      </c>
      <c r="C20" s="112"/>
      <c r="D20" s="66"/>
      <c r="E20" s="96" t="s">
        <v>122</v>
      </c>
      <c r="F20" s="85">
        <f>F21+F22+F23</f>
        <v>226880.76</v>
      </c>
      <c r="G20" s="85">
        <f>G21+G22+G23</f>
        <v>223781.48</v>
      </c>
      <c r="H20" s="36">
        <f t="shared" si="1"/>
        <v>98.63396085238783</v>
      </c>
      <c r="J20" s="136"/>
      <c r="K20" s="142"/>
      <c r="L20" s="142"/>
      <c r="M20" s="142"/>
      <c r="N20" s="143"/>
      <c r="O20" s="143"/>
      <c r="P20" s="143"/>
      <c r="Q20" s="143"/>
      <c r="R20" s="138"/>
    </row>
    <row r="21" spans="2:18" s="35" customFormat="1" ht="30" customHeight="1" thickBot="1" x14ac:dyDescent="0.3">
      <c r="B21" s="113" t="s">
        <v>177</v>
      </c>
      <c r="C21" s="114"/>
      <c r="D21" s="65"/>
      <c r="E21" s="97" t="s">
        <v>20</v>
      </c>
      <c r="F21" s="86">
        <v>182812.16</v>
      </c>
      <c r="G21" s="86">
        <v>182485.64</v>
      </c>
      <c r="H21" s="36">
        <f t="shared" si="1"/>
        <v>99.821390437047512</v>
      </c>
      <c r="J21" s="136"/>
      <c r="K21" s="144"/>
      <c r="L21" s="144"/>
      <c r="M21" s="144"/>
      <c r="N21" s="143"/>
      <c r="O21" s="143"/>
      <c r="P21" s="143"/>
      <c r="Q21" s="143"/>
      <c r="R21" s="138"/>
    </row>
    <row r="22" spans="2:18" s="35" customFormat="1" ht="30" customHeight="1" thickBot="1" x14ac:dyDescent="0.3">
      <c r="B22" s="113" t="s">
        <v>142</v>
      </c>
      <c r="C22" s="114"/>
      <c r="D22" s="65"/>
      <c r="E22" s="97" t="s">
        <v>58</v>
      </c>
      <c r="F22" s="86">
        <v>16724.28</v>
      </c>
      <c r="G22" s="86">
        <v>14109.04</v>
      </c>
      <c r="H22" s="36">
        <f t="shared" si="1"/>
        <v>84.362615311391593</v>
      </c>
      <c r="J22" s="136"/>
      <c r="K22" s="144"/>
      <c r="L22" s="144"/>
      <c r="M22" s="144"/>
      <c r="N22" s="143"/>
      <c r="O22" s="143"/>
      <c r="P22" s="143"/>
      <c r="Q22" s="143"/>
      <c r="R22" s="138"/>
    </row>
    <row r="23" spans="2:18" s="35" customFormat="1" ht="30" customHeight="1" thickBot="1" x14ac:dyDescent="0.3">
      <c r="B23" s="113" t="s">
        <v>143</v>
      </c>
      <c r="C23" s="114"/>
      <c r="D23" s="65"/>
      <c r="E23" s="97" t="s">
        <v>60</v>
      </c>
      <c r="F23" s="86">
        <v>27344.32</v>
      </c>
      <c r="G23" s="86">
        <v>27186.799999999999</v>
      </c>
      <c r="H23" s="36">
        <f t="shared" si="1"/>
        <v>99.423938865548678</v>
      </c>
      <c r="K23" s="139"/>
      <c r="L23" s="139"/>
      <c r="M23" s="139"/>
      <c r="N23" s="138"/>
      <c r="O23" s="138"/>
      <c r="P23" s="138"/>
      <c r="Q23" s="138"/>
      <c r="R23" s="138"/>
    </row>
    <row r="24" spans="2:18" s="35" customFormat="1" ht="30" customHeight="1" thickBot="1" x14ac:dyDescent="0.3">
      <c r="B24" s="115">
        <v>32</v>
      </c>
      <c r="C24" s="116"/>
      <c r="D24" s="66"/>
      <c r="E24" s="98" t="s">
        <v>12</v>
      </c>
      <c r="F24" s="85">
        <f>F25+F26+F27+F28+F29+F30+F31+F32+F33+F34+F35+F36+F37+F38+F39+F40+F41+F44+F45+F46+F47</f>
        <v>38321.600000000006</v>
      </c>
      <c r="G24" s="85">
        <f>G25+G26+G27+G28+G29+G30+G31+G32+G33+G34+G35+G36+G37+G38+G39+G40+G41+G44+G45+G46+G47</f>
        <v>37655.120000000003</v>
      </c>
      <c r="H24" s="36">
        <f t="shared" si="1"/>
        <v>98.260824182706358</v>
      </c>
      <c r="K24" s="139"/>
      <c r="L24" s="139"/>
      <c r="M24" s="139"/>
      <c r="N24" s="138"/>
      <c r="O24" s="138"/>
      <c r="P24" s="138"/>
      <c r="Q24" s="138"/>
      <c r="R24" s="138"/>
    </row>
    <row r="25" spans="2:18" s="35" customFormat="1" ht="30" customHeight="1" thickBot="1" x14ac:dyDescent="0.3">
      <c r="B25" s="117" t="s">
        <v>144</v>
      </c>
      <c r="C25" s="118"/>
      <c r="D25" s="65"/>
      <c r="E25" s="91" t="s">
        <v>22</v>
      </c>
      <c r="F25" s="87">
        <v>358.43</v>
      </c>
      <c r="G25" s="87">
        <v>331.88</v>
      </c>
      <c r="H25" s="36">
        <f t="shared" si="1"/>
        <v>92.592695923890304</v>
      </c>
      <c r="K25" s="139"/>
      <c r="L25" s="139"/>
      <c r="M25" s="139"/>
      <c r="N25" s="138"/>
      <c r="O25" s="138"/>
      <c r="P25" s="138"/>
      <c r="Q25" s="138"/>
      <c r="R25" s="138"/>
    </row>
    <row r="26" spans="2:18" s="35" customFormat="1" ht="30" customHeight="1" thickBot="1" x14ac:dyDescent="0.3">
      <c r="B26" s="117" t="s">
        <v>145</v>
      </c>
      <c r="C26" s="118"/>
      <c r="D26" s="65"/>
      <c r="E26" s="92" t="s">
        <v>61</v>
      </c>
      <c r="F26" s="87">
        <v>18017.07</v>
      </c>
      <c r="G26" s="87">
        <v>18984.61</v>
      </c>
      <c r="H26" s="36">
        <f t="shared" si="1"/>
        <v>105.37012954936624</v>
      </c>
      <c r="K26" s="139"/>
      <c r="L26" s="139"/>
      <c r="M26" s="140"/>
      <c r="N26" s="138"/>
      <c r="O26" s="138"/>
      <c r="P26" s="138"/>
      <c r="Q26" s="138"/>
      <c r="R26" s="138"/>
    </row>
    <row r="27" spans="2:18" s="35" customFormat="1" ht="30" customHeight="1" thickBot="1" x14ac:dyDescent="0.3">
      <c r="B27" s="103" t="s">
        <v>147</v>
      </c>
      <c r="C27" s="114"/>
      <c r="D27" s="65"/>
      <c r="E27" s="91" t="s">
        <v>63</v>
      </c>
      <c r="F27" s="80">
        <v>13291.52</v>
      </c>
      <c r="G27" s="81">
        <v>12921.56</v>
      </c>
      <c r="H27" s="36">
        <f t="shared" si="1"/>
        <v>97.216571167180263</v>
      </c>
      <c r="K27" s="139"/>
      <c r="L27" s="139"/>
      <c r="M27" s="139"/>
      <c r="N27" s="138"/>
      <c r="O27" s="138"/>
      <c r="P27" s="138"/>
      <c r="Q27" s="138"/>
      <c r="R27" s="138"/>
    </row>
    <row r="28" spans="2:18" s="35" customFormat="1" ht="30" customHeight="1" thickBot="1" x14ac:dyDescent="0.3">
      <c r="B28" s="103" t="s">
        <v>158</v>
      </c>
      <c r="C28" s="114"/>
      <c r="D28" s="65"/>
      <c r="E28" s="91" t="s">
        <v>75</v>
      </c>
      <c r="F28" s="87">
        <v>2136.8200000000002</v>
      </c>
      <c r="G28" s="87">
        <v>0</v>
      </c>
      <c r="H28" s="36">
        <f t="shared" si="1"/>
        <v>0</v>
      </c>
      <c r="K28" s="139"/>
      <c r="L28" s="139"/>
      <c r="M28" s="140"/>
      <c r="N28" s="138"/>
      <c r="O28" s="138"/>
      <c r="P28" s="138"/>
      <c r="Q28" s="138"/>
      <c r="R28" s="138"/>
    </row>
    <row r="29" spans="2:18" s="35" customFormat="1" ht="30" customHeight="1" thickBot="1" x14ac:dyDescent="0.3">
      <c r="B29" s="103" t="s">
        <v>161</v>
      </c>
      <c r="C29" s="114"/>
      <c r="D29" s="65"/>
      <c r="E29" s="92" t="s">
        <v>179</v>
      </c>
      <c r="F29" s="80">
        <v>0</v>
      </c>
      <c r="G29" s="81">
        <v>899.31</v>
      </c>
      <c r="H29" s="36" t="e">
        <f t="shared" si="1"/>
        <v>#DIV/0!</v>
      </c>
      <c r="K29" s="139"/>
      <c r="L29" s="139"/>
      <c r="M29" s="140"/>
      <c r="N29" s="138"/>
      <c r="O29" s="138"/>
      <c r="P29" s="138"/>
      <c r="Q29" s="138"/>
      <c r="R29" s="138"/>
    </row>
    <row r="30" spans="2:18" s="35" customFormat="1" ht="29.25" customHeight="1" thickBot="1" x14ac:dyDescent="0.3">
      <c r="B30" s="103" t="s">
        <v>162</v>
      </c>
      <c r="C30" s="114"/>
      <c r="D30" s="65"/>
      <c r="E30" s="92" t="s">
        <v>180</v>
      </c>
      <c r="F30" s="80">
        <v>4517.76</v>
      </c>
      <c r="G30" s="81">
        <v>4517.76</v>
      </c>
      <c r="H30" s="36">
        <f t="shared" si="1"/>
        <v>100</v>
      </c>
      <c r="K30" s="139"/>
      <c r="L30" s="139"/>
      <c r="M30" s="140"/>
      <c r="N30" s="138"/>
      <c r="O30" s="138"/>
      <c r="P30" s="138"/>
      <c r="Q30" s="138"/>
      <c r="R30" s="138"/>
    </row>
    <row r="31" spans="2:18" s="35" customFormat="1" ht="30" hidden="1" customHeight="1" thickBot="1" x14ac:dyDescent="0.3">
      <c r="B31" s="103"/>
      <c r="C31" s="114"/>
      <c r="D31" s="65"/>
      <c r="E31" s="92"/>
      <c r="F31" s="80"/>
      <c r="G31" s="81"/>
      <c r="H31" s="36" t="e">
        <f t="shared" si="1"/>
        <v>#DIV/0!</v>
      </c>
      <c r="K31" s="139"/>
      <c r="L31" s="139"/>
      <c r="M31" s="140"/>
      <c r="N31" s="138"/>
      <c r="O31" s="138"/>
      <c r="P31" s="138"/>
      <c r="Q31" s="138"/>
      <c r="R31" s="138"/>
    </row>
    <row r="32" spans="2:18" s="35" customFormat="1" ht="30" hidden="1" customHeight="1" thickBot="1" x14ac:dyDescent="0.3">
      <c r="B32" s="103"/>
      <c r="C32" s="114"/>
      <c r="D32" s="65"/>
      <c r="E32" s="92"/>
      <c r="F32" s="80"/>
      <c r="G32" s="81"/>
      <c r="H32" s="36" t="e">
        <f t="shared" si="1"/>
        <v>#DIV/0!</v>
      </c>
      <c r="K32" s="139"/>
      <c r="L32" s="139"/>
      <c r="M32" s="140"/>
      <c r="N32" s="138"/>
      <c r="O32" s="138"/>
      <c r="P32" s="138"/>
      <c r="Q32" s="138"/>
      <c r="R32" s="138"/>
    </row>
    <row r="33" spans="2:18" s="35" customFormat="1" ht="30" hidden="1" customHeight="1" thickBot="1" x14ac:dyDescent="0.3">
      <c r="B33" s="103"/>
      <c r="C33" s="114"/>
      <c r="D33" s="65"/>
      <c r="E33" s="92"/>
      <c r="F33" s="80"/>
      <c r="G33" s="81"/>
      <c r="H33" s="36" t="e">
        <f t="shared" si="1"/>
        <v>#DIV/0!</v>
      </c>
      <c r="K33" s="139"/>
      <c r="L33" s="139"/>
      <c r="M33" s="140"/>
      <c r="N33" s="138"/>
      <c r="O33" s="138"/>
      <c r="P33" s="138"/>
      <c r="Q33" s="138"/>
      <c r="R33" s="138"/>
    </row>
    <row r="34" spans="2:18" s="35" customFormat="1" ht="27" hidden="1" customHeight="1" thickBot="1" x14ac:dyDescent="0.3">
      <c r="B34" s="103"/>
      <c r="C34" s="114"/>
      <c r="D34" s="65"/>
      <c r="E34" s="92"/>
      <c r="F34" s="80"/>
      <c r="G34" s="81"/>
      <c r="H34" s="36" t="e">
        <f t="shared" si="1"/>
        <v>#DIV/0!</v>
      </c>
      <c r="K34" s="139"/>
      <c r="L34" s="139"/>
      <c r="M34" s="140"/>
      <c r="N34" s="138"/>
      <c r="O34" s="138"/>
      <c r="P34" s="138"/>
      <c r="Q34" s="138"/>
      <c r="R34" s="138"/>
    </row>
    <row r="35" spans="2:18" s="35" customFormat="1" ht="30" hidden="1" customHeight="1" thickBot="1" x14ac:dyDescent="0.3">
      <c r="B35" s="103"/>
      <c r="C35" s="114"/>
      <c r="D35" s="65"/>
      <c r="E35" s="91"/>
      <c r="F35" s="80"/>
      <c r="G35" s="81"/>
      <c r="H35" s="36" t="e">
        <f t="shared" si="1"/>
        <v>#DIV/0!</v>
      </c>
      <c r="K35" s="139"/>
      <c r="L35" s="139"/>
      <c r="M35" s="140"/>
      <c r="N35" s="138"/>
      <c r="O35" s="138"/>
      <c r="P35" s="138"/>
      <c r="Q35" s="138"/>
      <c r="R35" s="138"/>
    </row>
    <row r="36" spans="2:18" s="35" customFormat="1" ht="30" hidden="1" customHeight="1" thickBot="1" x14ac:dyDescent="0.3">
      <c r="B36" s="103"/>
      <c r="C36" s="114"/>
      <c r="D36" s="65"/>
      <c r="E36" s="92"/>
      <c r="F36" s="80"/>
      <c r="G36" s="81"/>
      <c r="H36" s="36" t="e">
        <f t="shared" si="1"/>
        <v>#DIV/0!</v>
      </c>
      <c r="K36" s="139"/>
      <c r="L36" s="139"/>
      <c r="M36" s="140"/>
      <c r="N36" s="138"/>
      <c r="O36" s="138"/>
      <c r="P36" s="138"/>
      <c r="Q36" s="138"/>
      <c r="R36" s="138"/>
    </row>
    <row r="37" spans="2:18" s="35" customFormat="1" ht="30" hidden="1" customHeight="1" thickBot="1" x14ac:dyDescent="0.3">
      <c r="B37" s="103"/>
      <c r="C37" s="114"/>
      <c r="D37" s="65"/>
      <c r="E37" s="92"/>
      <c r="F37" s="80"/>
      <c r="G37" s="81"/>
      <c r="H37" s="36" t="e">
        <f t="shared" si="1"/>
        <v>#DIV/0!</v>
      </c>
      <c r="K37" s="139"/>
      <c r="L37" s="139"/>
      <c r="M37" s="140"/>
      <c r="N37" s="138"/>
      <c r="O37" s="138"/>
      <c r="P37" s="138"/>
      <c r="Q37" s="138"/>
      <c r="R37" s="138"/>
    </row>
    <row r="38" spans="2:18" s="35" customFormat="1" ht="30" hidden="1" customHeight="1" thickBot="1" x14ac:dyDescent="0.3">
      <c r="B38" s="103"/>
      <c r="C38" s="114"/>
      <c r="D38" s="65"/>
      <c r="E38" s="92"/>
      <c r="F38" s="80"/>
      <c r="G38" s="81"/>
      <c r="H38" s="36" t="e">
        <f t="shared" si="1"/>
        <v>#DIV/0!</v>
      </c>
      <c r="K38" s="139"/>
      <c r="L38" s="139"/>
      <c r="M38" s="140"/>
      <c r="N38" s="138"/>
      <c r="O38" s="138"/>
      <c r="P38" s="138"/>
      <c r="Q38" s="138"/>
      <c r="R38" s="138"/>
    </row>
    <row r="39" spans="2:18" s="35" customFormat="1" ht="30" hidden="1" customHeight="1" thickBot="1" x14ac:dyDescent="0.3">
      <c r="B39" s="103"/>
      <c r="C39" s="114"/>
      <c r="D39" s="65"/>
      <c r="E39" s="92"/>
      <c r="F39" s="87"/>
      <c r="G39" s="87"/>
      <c r="H39" s="36" t="e">
        <f t="shared" si="1"/>
        <v>#DIV/0!</v>
      </c>
      <c r="K39" s="139"/>
      <c r="L39" s="139"/>
      <c r="M39" s="140"/>
      <c r="N39" s="138"/>
      <c r="O39" s="138"/>
      <c r="P39" s="138"/>
      <c r="Q39" s="138"/>
      <c r="R39" s="138"/>
    </row>
    <row r="40" spans="2:18" s="35" customFormat="1" ht="30" hidden="1" customHeight="1" thickBot="1" x14ac:dyDescent="0.3">
      <c r="B40" s="103"/>
      <c r="C40" s="114"/>
      <c r="D40" s="65"/>
      <c r="E40" s="92"/>
      <c r="F40" s="80"/>
      <c r="G40" s="81"/>
      <c r="H40" s="36" t="e">
        <f t="shared" si="1"/>
        <v>#DIV/0!</v>
      </c>
      <c r="K40" s="139"/>
      <c r="L40" s="139"/>
      <c r="M40" s="140"/>
      <c r="N40" s="138"/>
      <c r="O40" s="138"/>
      <c r="P40" s="138"/>
      <c r="Q40" s="138"/>
      <c r="R40" s="138"/>
    </row>
    <row r="41" spans="2:18" s="35" customFormat="1" ht="30" hidden="1" customHeight="1" thickBot="1" x14ac:dyDescent="0.3">
      <c r="B41" s="103"/>
      <c r="C41" s="114"/>
      <c r="D41" s="65"/>
      <c r="E41" s="92"/>
      <c r="F41" s="80"/>
      <c r="G41" s="81"/>
      <c r="H41" s="36" t="e">
        <f t="shared" si="1"/>
        <v>#DIV/0!</v>
      </c>
      <c r="K41" s="139"/>
      <c r="L41" s="139"/>
      <c r="M41" s="140"/>
      <c r="N41" s="138"/>
      <c r="O41" s="138"/>
      <c r="P41" s="138"/>
      <c r="Q41" s="138"/>
      <c r="R41" s="138"/>
    </row>
    <row r="42" spans="2:18" s="35" customFormat="1" ht="30" hidden="1" customHeight="1" thickBot="1" x14ac:dyDescent="0.3">
      <c r="B42" s="103"/>
      <c r="C42" s="114"/>
      <c r="D42" s="65"/>
      <c r="E42" s="92"/>
      <c r="F42" s="87"/>
      <c r="G42" s="87"/>
      <c r="H42" s="36"/>
      <c r="K42" s="139"/>
      <c r="L42" s="139"/>
      <c r="M42" s="139"/>
      <c r="N42" s="138"/>
      <c r="O42" s="138"/>
      <c r="P42" s="138"/>
      <c r="Q42" s="138"/>
      <c r="R42" s="138"/>
    </row>
    <row r="43" spans="2:18" s="35" customFormat="1" ht="30" hidden="1" customHeight="1" thickBot="1" x14ac:dyDescent="0.3">
      <c r="B43" s="103"/>
      <c r="C43" s="114"/>
      <c r="D43" s="65"/>
      <c r="E43" s="92"/>
      <c r="F43" s="87"/>
      <c r="G43" s="87"/>
      <c r="H43" s="36"/>
      <c r="K43" s="139"/>
      <c r="L43" s="139"/>
      <c r="M43" s="139"/>
      <c r="N43" s="138"/>
      <c r="O43" s="138"/>
      <c r="P43" s="138"/>
      <c r="Q43" s="138"/>
      <c r="R43" s="138"/>
    </row>
    <row r="44" spans="2:18" s="35" customFormat="1" ht="27" hidden="1" customHeight="1" thickBot="1" x14ac:dyDescent="0.3">
      <c r="B44" s="103"/>
      <c r="C44" s="114"/>
      <c r="D44" s="65"/>
      <c r="E44" s="92"/>
      <c r="F44" s="80"/>
      <c r="G44" s="81"/>
      <c r="H44" s="36" t="e">
        <f t="shared" si="1"/>
        <v>#DIV/0!</v>
      </c>
      <c r="K44" s="139"/>
      <c r="L44" s="139"/>
      <c r="M44" s="140"/>
      <c r="N44" s="138"/>
      <c r="O44" s="138"/>
      <c r="P44" s="138"/>
      <c r="Q44" s="138"/>
      <c r="R44" s="138"/>
    </row>
    <row r="45" spans="2:18" s="35" customFormat="1" ht="30" hidden="1" customHeight="1" thickBot="1" x14ac:dyDescent="0.3">
      <c r="B45" s="103"/>
      <c r="C45" s="114"/>
      <c r="D45" s="65"/>
      <c r="E45" s="91"/>
      <c r="F45" s="80"/>
      <c r="G45" s="81"/>
      <c r="H45" s="36" t="e">
        <f t="shared" si="1"/>
        <v>#DIV/0!</v>
      </c>
      <c r="K45" s="139"/>
      <c r="L45" s="139"/>
      <c r="M45" s="140"/>
      <c r="N45" s="138"/>
      <c r="O45" s="138"/>
      <c r="P45" s="138"/>
      <c r="Q45" s="138"/>
      <c r="R45" s="138"/>
    </row>
    <row r="46" spans="2:18" s="35" customFormat="1" ht="30" hidden="1" customHeight="1" thickBot="1" x14ac:dyDescent="0.3">
      <c r="B46" s="103"/>
      <c r="C46" s="114"/>
      <c r="D46" s="65"/>
      <c r="E46" s="92"/>
      <c r="F46" s="80"/>
      <c r="G46" s="81"/>
      <c r="H46" s="36" t="e">
        <f t="shared" si="1"/>
        <v>#DIV/0!</v>
      </c>
      <c r="K46" s="139"/>
      <c r="L46" s="139"/>
      <c r="M46" s="140"/>
      <c r="N46" s="138"/>
      <c r="O46" s="138"/>
      <c r="P46" s="138"/>
      <c r="Q46" s="138"/>
      <c r="R46" s="138"/>
    </row>
    <row r="47" spans="2:18" s="35" customFormat="1" ht="30" hidden="1" customHeight="1" thickBot="1" x14ac:dyDescent="0.3">
      <c r="B47" s="103"/>
      <c r="C47" s="114"/>
      <c r="D47" s="65"/>
      <c r="E47" s="92"/>
      <c r="F47" s="80"/>
      <c r="G47" s="81"/>
      <c r="H47" s="36" t="e">
        <f t="shared" si="1"/>
        <v>#DIV/0!</v>
      </c>
      <c r="K47" s="139"/>
      <c r="L47" s="139"/>
      <c r="M47" s="140"/>
      <c r="N47" s="138"/>
      <c r="O47" s="138"/>
      <c r="P47" s="138"/>
      <c r="Q47" s="138"/>
      <c r="R47" s="138"/>
    </row>
    <row r="48" spans="2:18" s="35" customFormat="1" ht="30" customHeight="1" thickBot="1" x14ac:dyDescent="0.3">
      <c r="B48" s="115">
        <v>38</v>
      </c>
      <c r="C48" s="116"/>
      <c r="D48" s="66"/>
      <c r="E48" s="98"/>
      <c r="F48" s="85">
        <f>F49</f>
        <v>0</v>
      </c>
      <c r="G48" s="85">
        <f>G49</f>
        <v>3000</v>
      </c>
      <c r="H48" s="36" t="e">
        <f t="shared" si="1"/>
        <v>#DIV/0!</v>
      </c>
      <c r="K48" s="139"/>
      <c r="L48" s="139"/>
      <c r="M48" s="139"/>
      <c r="N48" s="138"/>
      <c r="O48" s="138"/>
      <c r="P48" s="138"/>
      <c r="Q48" s="138"/>
      <c r="R48" s="138"/>
    </row>
    <row r="49" spans="2:18" s="35" customFormat="1" ht="30" customHeight="1" thickBot="1" x14ac:dyDescent="0.3">
      <c r="B49" s="103">
        <v>3835</v>
      </c>
      <c r="C49" s="119"/>
      <c r="D49" s="102"/>
      <c r="E49" s="97" t="s">
        <v>182</v>
      </c>
      <c r="F49" s="80">
        <v>0</v>
      </c>
      <c r="G49" s="81">
        <v>3000</v>
      </c>
      <c r="H49" s="36" t="e">
        <f t="shared" si="1"/>
        <v>#DIV/0!</v>
      </c>
      <c r="K49" s="139"/>
      <c r="L49" s="139"/>
      <c r="M49" s="140"/>
      <c r="N49" s="138"/>
      <c r="O49" s="138"/>
      <c r="P49" s="138"/>
      <c r="Q49" s="138"/>
      <c r="R49" s="138"/>
    </row>
    <row r="50" spans="2:18" s="35" customFormat="1" ht="30" customHeight="1" thickBot="1" x14ac:dyDescent="0.3">
      <c r="B50" s="115">
        <v>42</v>
      </c>
      <c r="C50" s="116"/>
      <c r="D50" s="66"/>
      <c r="E50" s="98" t="s">
        <v>85</v>
      </c>
      <c r="F50" s="85">
        <f>F51+F52+F53+F54</f>
        <v>688.85</v>
      </c>
      <c r="G50" s="85">
        <f>G51+G52+G53+G54</f>
        <v>1096.18</v>
      </c>
      <c r="H50" s="36">
        <f t="shared" si="1"/>
        <v>159.13188647746244</v>
      </c>
      <c r="K50" s="139"/>
      <c r="L50" s="139"/>
      <c r="M50" s="139"/>
      <c r="N50" s="138"/>
      <c r="O50" s="138"/>
      <c r="P50" s="138"/>
      <c r="Q50" s="138"/>
      <c r="R50" s="138"/>
    </row>
    <row r="51" spans="2:18" s="35" customFormat="1" ht="30" customHeight="1" thickBot="1" x14ac:dyDescent="0.3">
      <c r="B51" s="103" t="s">
        <v>167</v>
      </c>
      <c r="C51" s="114"/>
      <c r="D51" s="65"/>
      <c r="E51" s="92" t="s">
        <v>89</v>
      </c>
      <c r="F51" s="80">
        <v>688.85</v>
      </c>
      <c r="G51" s="81">
        <v>688.85</v>
      </c>
      <c r="H51" s="36">
        <f t="shared" si="1"/>
        <v>100</v>
      </c>
      <c r="K51" s="139"/>
      <c r="L51" s="139"/>
      <c r="M51" s="139"/>
      <c r="N51" s="138"/>
      <c r="O51" s="138"/>
      <c r="P51" s="138"/>
      <c r="Q51" s="138"/>
      <c r="R51" s="138"/>
    </row>
    <row r="52" spans="2:18" s="35" customFormat="1" ht="30" hidden="1" customHeight="1" thickBot="1" x14ac:dyDescent="0.3">
      <c r="B52" s="103" t="s">
        <v>168</v>
      </c>
      <c r="C52" s="114"/>
      <c r="D52" s="65"/>
      <c r="E52" s="92" t="s">
        <v>184</v>
      </c>
      <c r="F52" s="80">
        <v>0</v>
      </c>
      <c r="G52" s="81">
        <v>407.33</v>
      </c>
      <c r="H52" s="36" t="e">
        <f t="shared" si="1"/>
        <v>#DIV/0!</v>
      </c>
      <c r="K52" s="139"/>
      <c r="L52" s="139"/>
      <c r="M52" s="140"/>
      <c r="N52" s="138"/>
      <c r="O52" s="138"/>
      <c r="P52" s="138"/>
      <c r="Q52" s="138"/>
      <c r="R52" s="138"/>
    </row>
    <row r="53" spans="2:18" s="35" customFormat="1" ht="30" hidden="1" customHeight="1" thickBot="1" x14ac:dyDescent="0.3">
      <c r="B53" s="103"/>
      <c r="C53" s="114"/>
      <c r="D53" s="65"/>
      <c r="E53" s="92"/>
      <c r="F53" s="80"/>
      <c r="G53" s="81"/>
      <c r="H53" s="36" t="e">
        <f t="shared" si="1"/>
        <v>#DIV/0!</v>
      </c>
      <c r="K53" s="138"/>
      <c r="L53" s="138"/>
      <c r="M53" s="138"/>
      <c r="N53" s="138"/>
      <c r="O53" s="138"/>
      <c r="P53" s="138"/>
      <c r="Q53" s="138"/>
      <c r="R53" s="138"/>
    </row>
    <row r="54" spans="2:18" s="35" customFormat="1" ht="30" hidden="1" customHeight="1" thickBot="1" x14ac:dyDescent="0.3">
      <c r="B54" s="103"/>
      <c r="C54" s="114"/>
      <c r="D54" s="65"/>
      <c r="E54" s="92"/>
      <c r="F54" s="80"/>
      <c r="G54" s="81"/>
      <c r="H54" s="36" t="e">
        <f t="shared" si="1"/>
        <v>#DIV/0!</v>
      </c>
      <c r="K54" s="138"/>
      <c r="L54" s="138"/>
      <c r="M54" s="138"/>
      <c r="N54" s="138"/>
      <c r="O54" s="138"/>
      <c r="P54" s="138"/>
      <c r="Q54" s="138"/>
      <c r="R54" s="138"/>
    </row>
    <row r="55" spans="2:18" s="50" customFormat="1" ht="32.25" hidden="1" customHeight="1" thickBot="1" x14ac:dyDescent="0.3">
      <c r="B55" s="109">
        <v>93</v>
      </c>
      <c r="C55" s="110"/>
      <c r="D55" s="68"/>
      <c r="E55" s="95" t="s">
        <v>123</v>
      </c>
      <c r="F55" s="84">
        <f>F56</f>
        <v>0</v>
      </c>
      <c r="G55" s="84">
        <f>G56</f>
        <v>0</v>
      </c>
      <c r="H55" s="49" t="e">
        <f t="shared" si="1"/>
        <v>#DIV/0!</v>
      </c>
      <c r="K55" s="137"/>
      <c r="L55" s="137"/>
      <c r="M55" s="137"/>
      <c r="N55" s="137"/>
      <c r="O55" s="137"/>
      <c r="P55" s="137"/>
      <c r="Q55" s="137"/>
      <c r="R55" s="137"/>
    </row>
    <row r="56" spans="2:18" s="35" customFormat="1" ht="30" hidden="1" customHeight="1" thickBot="1" x14ac:dyDescent="0.3">
      <c r="B56" s="111">
        <v>42</v>
      </c>
      <c r="C56" s="112"/>
      <c r="D56" s="66"/>
      <c r="E56" s="99" t="s">
        <v>85</v>
      </c>
      <c r="F56" s="85">
        <f>F57</f>
        <v>0</v>
      </c>
      <c r="G56" s="85">
        <f>G57</f>
        <v>0</v>
      </c>
      <c r="H56" s="36" t="e">
        <f>G56/F56*100</f>
        <v>#DIV/0!</v>
      </c>
      <c r="K56" s="138"/>
      <c r="L56" s="138"/>
      <c r="M56" s="138"/>
      <c r="N56" s="138"/>
      <c r="O56" s="138"/>
      <c r="P56" s="138"/>
      <c r="Q56" s="138"/>
      <c r="R56" s="138"/>
    </row>
    <row r="57" spans="2:18" s="35" customFormat="1" ht="30" hidden="1" customHeight="1" thickBot="1" x14ac:dyDescent="0.3">
      <c r="B57" s="103">
        <v>4221</v>
      </c>
      <c r="C57" s="114"/>
      <c r="D57" s="65"/>
      <c r="E57" s="91" t="s">
        <v>87</v>
      </c>
      <c r="F57" s="80">
        <v>0</v>
      </c>
      <c r="G57" s="81">
        <v>0</v>
      </c>
      <c r="H57" s="36" t="e">
        <f>G57/F57*100</f>
        <v>#DIV/0!</v>
      </c>
      <c r="K57" s="138"/>
      <c r="L57" s="138"/>
      <c r="M57" s="138"/>
      <c r="N57" s="138"/>
      <c r="O57" s="138"/>
      <c r="P57" s="138"/>
      <c r="Q57" s="138"/>
      <c r="R57" s="138"/>
    </row>
    <row r="58" spans="2:18" s="50" customFormat="1" ht="30" hidden="1" customHeight="1" thickBot="1" x14ac:dyDescent="0.3">
      <c r="B58" s="109">
        <v>41</v>
      </c>
      <c r="C58" s="110"/>
      <c r="D58" s="68"/>
      <c r="E58" s="95" t="s">
        <v>116</v>
      </c>
      <c r="F58" s="84">
        <f>F59+F82+F84</f>
        <v>77796.979999999981</v>
      </c>
      <c r="G58" s="84">
        <f>G59+G82+G84</f>
        <v>61933.299999999988</v>
      </c>
      <c r="H58" s="49">
        <f t="shared" ref="H58" si="3">G58/F58*100</f>
        <v>79.60887427763906</v>
      </c>
      <c r="K58" s="137"/>
      <c r="L58" s="137"/>
      <c r="M58" s="137"/>
      <c r="N58" s="137"/>
      <c r="O58" s="137"/>
      <c r="P58" s="137"/>
      <c r="Q58" s="137"/>
      <c r="R58" s="137"/>
    </row>
    <row r="59" spans="2:18" s="35" customFormat="1" ht="30" customHeight="1" thickBot="1" x14ac:dyDescent="0.3">
      <c r="B59" s="115">
        <v>32</v>
      </c>
      <c r="C59" s="116"/>
      <c r="D59" s="66"/>
      <c r="E59" s="98" t="s">
        <v>12</v>
      </c>
      <c r="F59" s="85">
        <f>F60+F61+F62+F63+F64+F65+F66+F67+F68+F69+F70+F71+F72+F73+F74+F75+F76+F77+F78+F79+F80+F81</f>
        <v>76738.669999999984</v>
      </c>
      <c r="G59" s="85">
        <f>G60+G61+G62+G63+G64+G65+G66+G67+G68+G69+G70+G71+G72+G73+G74+G75+G76+G77+G78+G79+G80+G81</f>
        <v>61266.959999999992</v>
      </c>
      <c r="H59" s="36">
        <f t="shared" ref="H59:H88" si="4">G59/F59*100</f>
        <v>79.838443903184668</v>
      </c>
      <c r="K59" s="138"/>
      <c r="L59" s="138"/>
      <c r="M59" s="138"/>
      <c r="N59" s="138"/>
      <c r="O59" s="138"/>
      <c r="P59" s="138"/>
      <c r="Q59" s="138"/>
      <c r="R59" s="138"/>
    </row>
    <row r="60" spans="2:18" s="35" customFormat="1" ht="30" customHeight="1" thickBot="1" x14ac:dyDescent="0.3">
      <c r="B60" s="117" t="s">
        <v>142</v>
      </c>
      <c r="C60" s="118"/>
      <c r="D60" s="65"/>
      <c r="E60" s="91" t="s">
        <v>58</v>
      </c>
      <c r="F60" s="80">
        <v>750</v>
      </c>
      <c r="G60" s="81">
        <v>0</v>
      </c>
      <c r="H60" s="36">
        <f t="shared" si="4"/>
        <v>0</v>
      </c>
      <c r="K60" s="138"/>
      <c r="L60" s="138"/>
      <c r="M60" s="138"/>
      <c r="N60" s="138"/>
      <c r="O60" s="138"/>
      <c r="P60" s="138"/>
      <c r="Q60" s="138"/>
      <c r="R60" s="138"/>
    </row>
    <row r="61" spans="2:18" s="35" customFormat="1" ht="30" customHeight="1" thickBot="1" x14ac:dyDescent="0.3">
      <c r="B61" s="117" t="s">
        <v>144</v>
      </c>
      <c r="C61" s="118"/>
      <c r="D61" s="65"/>
      <c r="E61" s="91" t="s">
        <v>22</v>
      </c>
      <c r="F61" s="80">
        <v>571.78</v>
      </c>
      <c r="G61" s="81">
        <v>598.32999999999993</v>
      </c>
      <c r="H61" s="36">
        <f t="shared" si="4"/>
        <v>104.6433943124978</v>
      </c>
    </row>
    <row r="62" spans="2:18" s="35" customFormat="1" ht="30" customHeight="1" thickBot="1" x14ac:dyDescent="0.3">
      <c r="B62" s="117" t="s">
        <v>146</v>
      </c>
      <c r="C62" s="118"/>
      <c r="D62" s="65"/>
      <c r="E62" s="92" t="s">
        <v>62</v>
      </c>
      <c r="F62" s="80">
        <v>756.02</v>
      </c>
      <c r="G62" s="81">
        <v>673.52</v>
      </c>
      <c r="H62" s="36">
        <f t="shared" si="4"/>
        <v>89.087590275389545</v>
      </c>
    </row>
    <row r="63" spans="2:18" s="35" customFormat="1" ht="30" customHeight="1" thickBot="1" x14ac:dyDescent="0.3">
      <c r="B63" s="103" t="s">
        <v>147</v>
      </c>
      <c r="C63" s="114"/>
      <c r="D63" s="65"/>
      <c r="E63" s="91" t="s">
        <v>63</v>
      </c>
      <c r="F63" s="80">
        <v>254</v>
      </c>
      <c r="G63" s="81">
        <v>408</v>
      </c>
      <c r="H63" s="36">
        <f t="shared" si="4"/>
        <v>160.62992125984252</v>
      </c>
    </row>
    <row r="64" spans="2:18" s="35" customFormat="1" ht="30" customHeight="1" thickBot="1" x14ac:dyDescent="0.3">
      <c r="B64" s="103" t="s">
        <v>148</v>
      </c>
      <c r="C64" s="114"/>
      <c r="D64" s="65"/>
      <c r="E64" s="91" t="s">
        <v>65</v>
      </c>
      <c r="F64" s="80">
        <v>13015.24</v>
      </c>
      <c r="G64" s="81">
        <v>9588.08</v>
      </c>
      <c r="H64" s="36">
        <f t="shared" si="4"/>
        <v>73.668099858319934</v>
      </c>
    </row>
    <row r="65" spans="2:8" s="35" customFormat="1" ht="30" customHeight="1" thickBot="1" x14ac:dyDescent="0.3">
      <c r="B65" s="103" t="s">
        <v>149</v>
      </c>
      <c r="C65" s="114"/>
      <c r="D65" s="65"/>
      <c r="E65" s="92" t="s">
        <v>66</v>
      </c>
      <c r="F65" s="80">
        <v>25400.5</v>
      </c>
      <c r="G65" s="81">
        <v>19959.64</v>
      </c>
      <c r="H65" s="36">
        <f t="shared" si="4"/>
        <v>78.57971299777563</v>
      </c>
    </row>
    <row r="66" spans="2:8" s="35" customFormat="1" ht="30" customHeight="1" thickBot="1" x14ac:dyDescent="0.3">
      <c r="B66" s="103" t="s">
        <v>150</v>
      </c>
      <c r="C66" s="114"/>
      <c r="D66" s="65"/>
      <c r="E66" s="92" t="s">
        <v>67</v>
      </c>
      <c r="F66" s="80">
        <v>6949.28</v>
      </c>
      <c r="G66" s="81">
        <v>6275.45</v>
      </c>
      <c r="H66" s="36">
        <f t="shared" si="4"/>
        <v>90.303599797389083</v>
      </c>
    </row>
    <row r="67" spans="2:8" s="35" customFormat="1" ht="30" customHeight="1" thickBot="1" x14ac:dyDescent="0.3">
      <c r="B67" s="103" t="s">
        <v>151</v>
      </c>
      <c r="C67" s="114"/>
      <c r="D67" s="65"/>
      <c r="E67" s="92" t="s">
        <v>69</v>
      </c>
      <c r="F67" s="80">
        <v>4406.5600000000004</v>
      </c>
      <c r="G67" s="81">
        <v>1278.46</v>
      </c>
      <c r="H67" s="36">
        <f t="shared" si="4"/>
        <v>29.01265386151556</v>
      </c>
    </row>
    <row r="68" spans="2:8" s="35" customFormat="1" ht="30" customHeight="1" thickBot="1" x14ac:dyDescent="0.3">
      <c r="B68" s="103" t="s">
        <v>152</v>
      </c>
      <c r="C68" s="114"/>
      <c r="D68" s="65"/>
      <c r="E68" s="92" t="s">
        <v>70</v>
      </c>
      <c r="F68" s="80">
        <v>0</v>
      </c>
      <c r="G68" s="81">
        <v>70.88</v>
      </c>
      <c r="H68" s="36" t="e">
        <f t="shared" si="4"/>
        <v>#DIV/0!</v>
      </c>
    </row>
    <row r="69" spans="2:8" s="35" customFormat="1" ht="30" customHeight="1" thickBot="1" x14ac:dyDescent="0.3">
      <c r="B69" s="103" t="s">
        <v>153</v>
      </c>
      <c r="C69" s="114"/>
      <c r="D69" s="65"/>
      <c r="E69" s="92" t="s">
        <v>71</v>
      </c>
      <c r="F69" s="80">
        <v>2264.04</v>
      </c>
      <c r="G69" s="81">
        <v>2126.4699999999998</v>
      </c>
      <c r="H69" s="36">
        <f t="shared" si="4"/>
        <v>93.92369392766912</v>
      </c>
    </row>
    <row r="70" spans="2:8" s="35" customFormat="1" ht="27" customHeight="1" thickBot="1" x14ac:dyDescent="0.3">
      <c r="B70" s="103" t="s">
        <v>154</v>
      </c>
      <c r="C70" s="114"/>
      <c r="D70" s="65"/>
      <c r="E70" s="92" t="s">
        <v>72</v>
      </c>
      <c r="F70" s="80">
        <v>8580.27</v>
      </c>
      <c r="G70" s="81">
        <v>1532.77</v>
      </c>
      <c r="H70" s="36">
        <f t="shared" si="4"/>
        <v>17.863890064065583</v>
      </c>
    </row>
    <row r="71" spans="2:8" s="35" customFormat="1" ht="30" customHeight="1" thickBot="1" x14ac:dyDescent="0.3">
      <c r="B71" s="103" t="s">
        <v>155</v>
      </c>
      <c r="C71" s="114"/>
      <c r="D71" s="65"/>
      <c r="E71" s="91" t="s">
        <v>187</v>
      </c>
      <c r="F71" s="80">
        <v>166.25</v>
      </c>
      <c r="G71" s="81">
        <v>166.25</v>
      </c>
      <c r="H71" s="36">
        <f t="shared" si="4"/>
        <v>100</v>
      </c>
    </row>
    <row r="72" spans="2:8" s="35" customFormat="1" ht="30" customHeight="1" thickBot="1" x14ac:dyDescent="0.3">
      <c r="B72" s="103" t="s">
        <v>156</v>
      </c>
      <c r="C72" s="114"/>
      <c r="D72" s="65"/>
      <c r="E72" s="92" t="s">
        <v>73</v>
      </c>
      <c r="F72" s="80">
        <v>1901.75</v>
      </c>
      <c r="G72" s="81">
        <v>1908.8200000000002</v>
      </c>
      <c r="H72" s="36">
        <f t="shared" si="4"/>
        <v>100.37176285000658</v>
      </c>
    </row>
    <row r="73" spans="2:8" s="35" customFormat="1" ht="30" customHeight="1" thickBot="1" x14ac:dyDescent="0.3">
      <c r="B73" s="103" t="s">
        <v>157</v>
      </c>
      <c r="C73" s="114"/>
      <c r="D73" s="65"/>
      <c r="E73" s="92" t="s">
        <v>74</v>
      </c>
      <c r="F73" s="80">
        <v>1218.67</v>
      </c>
      <c r="G73" s="81">
        <v>1203.97</v>
      </c>
      <c r="H73" s="36">
        <f t="shared" si="4"/>
        <v>98.793766975473261</v>
      </c>
    </row>
    <row r="74" spans="2:8" s="35" customFormat="1" ht="30" customHeight="1" thickBot="1" x14ac:dyDescent="0.3">
      <c r="B74" s="103" t="s">
        <v>158</v>
      </c>
      <c r="C74" s="114"/>
      <c r="D74" s="65"/>
      <c r="E74" s="92" t="s">
        <v>75</v>
      </c>
      <c r="F74" s="80">
        <v>5372.3899999999994</v>
      </c>
      <c r="G74" s="81">
        <v>8119.73</v>
      </c>
      <c r="H74" s="36">
        <f t="shared" si="4"/>
        <v>151.13813405206994</v>
      </c>
    </row>
    <row r="75" spans="2:8" s="35" customFormat="1" ht="30" customHeight="1" thickBot="1" x14ac:dyDescent="0.3">
      <c r="B75" s="103" t="s">
        <v>159</v>
      </c>
      <c r="C75" s="114"/>
      <c r="D75" s="65"/>
      <c r="E75" s="92" t="s">
        <v>76</v>
      </c>
      <c r="F75" s="80">
        <v>1201.6099999999999</v>
      </c>
      <c r="G75" s="81">
        <v>2587.31</v>
      </c>
      <c r="H75" s="36">
        <f t="shared" si="4"/>
        <v>215.32027862617659</v>
      </c>
    </row>
    <row r="76" spans="2:8" s="35" customFormat="1" ht="30" customHeight="1" thickBot="1" x14ac:dyDescent="0.3">
      <c r="B76" s="103" t="s">
        <v>160</v>
      </c>
      <c r="C76" s="114"/>
      <c r="D76" s="65"/>
      <c r="E76" s="92" t="s">
        <v>77</v>
      </c>
      <c r="F76" s="80">
        <v>2030.5100000000002</v>
      </c>
      <c r="G76" s="81">
        <v>2869.88</v>
      </c>
      <c r="H76" s="36">
        <f t="shared" si="4"/>
        <v>141.33789048071665</v>
      </c>
    </row>
    <row r="77" spans="2:8" s="35" customFormat="1" ht="30" customHeight="1" thickBot="1" x14ac:dyDescent="0.3">
      <c r="B77" s="103" t="s">
        <v>163</v>
      </c>
      <c r="C77" s="114"/>
      <c r="D77" s="65"/>
      <c r="E77" s="92" t="s">
        <v>79</v>
      </c>
      <c r="F77" s="80">
        <v>1847.93</v>
      </c>
      <c r="G77" s="81">
        <v>1847.53</v>
      </c>
      <c r="H77" s="36">
        <f t="shared" si="4"/>
        <v>99.97835415843673</v>
      </c>
    </row>
    <row r="78" spans="2:8" s="35" customFormat="1" ht="27" customHeight="1" thickBot="1" x14ac:dyDescent="0.3">
      <c r="B78" s="103" t="s">
        <v>164</v>
      </c>
      <c r="C78" s="114"/>
      <c r="D78" s="65"/>
      <c r="E78" s="92" t="s">
        <v>80</v>
      </c>
      <c r="F78" s="80">
        <v>51.87</v>
      </c>
      <c r="G78" s="81">
        <v>51.87</v>
      </c>
      <c r="H78" s="36">
        <f t="shared" si="4"/>
        <v>100</v>
      </c>
    </row>
    <row r="79" spans="2:8" s="35" customFormat="1" ht="30" hidden="1" customHeight="1" thickBot="1" x14ac:dyDescent="0.3">
      <c r="B79" s="103"/>
      <c r="C79" s="114"/>
      <c r="D79" s="65"/>
      <c r="E79" s="91"/>
      <c r="F79" s="80"/>
      <c r="G79" s="81"/>
      <c r="H79" s="36" t="e">
        <f t="shared" si="4"/>
        <v>#DIV/0!</v>
      </c>
    </row>
    <row r="80" spans="2:8" s="35" customFormat="1" ht="30" hidden="1" customHeight="1" thickBot="1" x14ac:dyDescent="0.3">
      <c r="B80" s="103"/>
      <c r="C80" s="114"/>
      <c r="D80" s="65"/>
      <c r="E80" s="92"/>
      <c r="F80" s="80"/>
      <c r="G80" s="81"/>
      <c r="H80" s="36" t="e">
        <f t="shared" si="4"/>
        <v>#DIV/0!</v>
      </c>
    </row>
    <row r="81" spans="2:8" s="35" customFormat="1" ht="30" hidden="1" customHeight="1" thickBot="1" x14ac:dyDescent="0.3">
      <c r="B81" s="103"/>
      <c r="C81" s="114"/>
      <c r="D81" s="65"/>
      <c r="E81" s="92"/>
      <c r="F81" s="80"/>
      <c r="G81" s="81"/>
      <c r="H81" s="36" t="e">
        <f t="shared" si="4"/>
        <v>#DIV/0!</v>
      </c>
    </row>
    <row r="82" spans="2:8" s="35" customFormat="1" ht="30" customHeight="1" thickBot="1" x14ac:dyDescent="0.3">
      <c r="B82" s="115">
        <v>34</v>
      </c>
      <c r="C82" s="116"/>
      <c r="D82" s="66"/>
      <c r="E82" s="98" t="s">
        <v>82</v>
      </c>
      <c r="F82" s="85">
        <f>F83</f>
        <v>650.98</v>
      </c>
      <c r="G82" s="85">
        <f>G83</f>
        <v>666.34</v>
      </c>
      <c r="H82" s="36">
        <f t="shared" si="4"/>
        <v>102.35951949368645</v>
      </c>
    </row>
    <row r="83" spans="2:8" s="35" customFormat="1" ht="30" customHeight="1" thickBot="1" x14ac:dyDescent="0.3">
      <c r="B83" s="103">
        <v>3431</v>
      </c>
      <c r="C83" s="114"/>
      <c r="D83" s="65"/>
      <c r="E83" s="92" t="s">
        <v>84</v>
      </c>
      <c r="F83" s="86">
        <v>650.98</v>
      </c>
      <c r="G83" s="86">
        <v>666.34</v>
      </c>
      <c r="H83" s="36">
        <f t="shared" si="4"/>
        <v>102.35951949368645</v>
      </c>
    </row>
    <row r="84" spans="2:8" s="35" customFormat="1" ht="30" customHeight="1" thickBot="1" x14ac:dyDescent="0.3">
      <c r="B84" s="111">
        <v>42</v>
      </c>
      <c r="C84" s="112"/>
      <c r="D84" s="66"/>
      <c r="E84" s="99" t="s">
        <v>85</v>
      </c>
      <c r="F84" s="85">
        <f>F85+F86+F87</f>
        <v>407.33</v>
      </c>
      <c r="G84" s="85">
        <f>G85+G86+G87</f>
        <v>0</v>
      </c>
      <c r="H84" s="36">
        <f t="shared" si="4"/>
        <v>0</v>
      </c>
    </row>
    <row r="85" spans="2:8" s="35" customFormat="1" ht="41.25" customHeight="1" thickBot="1" x14ac:dyDescent="0.3">
      <c r="B85" s="103" t="s">
        <v>168</v>
      </c>
      <c r="C85" s="114"/>
      <c r="D85" s="65"/>
      <c r="E85" s="92" t="s">
        <v>184</v>
      </c>
      <c r="F85" s="80">
        <v>407.33</v>
      </c>
      <c r="G85" s="81">
        <v>0</v>
      </c>
      <c r="H85" s="36">
        <f t="shared" si="4"/>
        <v>0</v>
      </c>
    </row>
    <row r="86" spans="2:8" s="35" customFormat="1" ht="30" hidden="1" customHeight="1" thickBot="1" x14ac:dyDescent="0.3">
      <c r="B86" s="103"/>
      <c r="C86" s="114"/>
      <c r="D86" s="65"/>
      <c r="E86" s="91"/>
      <c r="F86" s="80"/>
      <c r="G86" s="81"/>
      <c r="H86" s="36" t="e">
        <f t="shared" si="4"/>
        <v>#DIV/0!</v>
      </c>
    </row>
    <row r="87" spans="2:8" s="35" customFormat="1" ht="30" hidden="1" customHeight="1" thickBot="1" x14ac:dyDescent="0.3">
      <c r="B87" s="103"/>
      <c r="C87" s="114"/>
      <c r="D87" s="65"/>
      <c r="E87" s="92"/>
      <c r="F87" s="80"/>
      <c r="G87" s="81"/>
      <c r="H87" s="36" t="e">
        <f t="shared" si="4"/>
        <v>#DIV/0!</v>
      </c>
    </row>
    <row r="88" spans="2:8" s="50" customFormat="1" ht="30" hidden="1" customHeight="1" thickBot="1" x14ac:dyDescent="0.3">
      <c r="B88" s="109">
        <v>94</v>
      </c>
      <c r="C88" s="110"/>
      <c r="D88" s="68"/>
      <c r="E88" s="95" t="s">
        <v>124</v>
      </c>
      <c r="F88" s="84">
        <f>F89</f>
        <v>0</v>
      </c>
      <c r="G88" s="84">
        <f>G89</f>
        <v>0</v>
      </c>
      <c r="H88" s="49" t="e">
        <f t="shared" si="4"/>
        <v>#DIV/0!</v>
      </c>
    </row>
    <row r="89" spans="2:8" s="35" customFormat="1" ht="30" hidden="1" customHeight="1" thickBot="1" x14ac:dyDescent="0.3">
      <c r="B89" s="111">
        <v>42</v>
      </c>
      <c r="C89" s="112"/>
      <c r="D89" s="66"/>
      <c r="E89" s="99" t="s">
        <v>85</v>
      </c>
      <c r="F89" s="85">
        <f>F90</f>
        <v>0</v>
      </c>
      <c r="G89" s="85">
        <f>G90</f>
        <v>0</v>
      </c>
      <c r="H89" s="36" t="e">
        <f>G89/F89*100</f>
        <v>#DIV/0!</v>
      </c>
    </row>
    <row r="90" spans="2:8" s="35" customFormat="1" ht="30" hidden="1" customHeight="1" thickBot="1" x14ac:dyDescent="0.3">
      <c r="B90" s="103">
        <v>4222</v>
      </c>
      <c r="C90" s="114"/>
      <c r="D90" s="65"/>
      <c r="E90" s="91" t="s">
        <v>126</v>
      </c>
      <c r="F90" s="80">
        <v>0</v>
      </c>
      <c r="G90" s="81">
        <v>0</v>
      </c>
      <c r="H90" s="36" t="e">
        <f>G90/F90*100</f>
        <v>#DIV/0!</v>
      </c>
    </row>
    <row r="91" spans="2:8" s="50" customFormat="1" ht="30" customHeight="1" thickBot="1" x14ac:dyDescent="0.3">
      <c r="B91" s="109">
        <v>52</v>
      </c>
      <c r="C91" s="110"/>
      <c r="D91" s="68"/>
      <c r="E91" s="95" t="s">
        <v>117</v>
      </c>
      <c r="F91" s="84">
        <f>F92+F96</f>
        <v>55998.130000000005</v>
      </c>
      <c r="G91" s="84">
        <f>G92+G96</f>
        <v>55998.130000000005</v>
      </c>
      <c r="H91" s="49">
        <f t="shared" ref="H91" si="5">G91/F91*100</f>
        <v>100</v>
      </c>
    </row>
    <row r="92" spans="2:8" s="35" customFormat="1" ht="30" customHeight="1" thickBot="1" x14ac:dyDescent="0.3">
      <c r="B92" s="115">
        <v>31</v>
      </c>
      <c r="C92" s="116"/>
      <c r="D92" s="66"/>
      <c r="E92" s="96" t="s">
        <v>122</v>
      </c>
      <c r="F92" s="85">
        <f>F93+F94+F95</f>
        <v>54781.760000000002</v>
      </c>
      <c r="G92" s="85">
        <f>G93+G94+G95</f>
        <v>54781.760000000002</v>
      </c>
      <c r="H92" s="36">
        <f t="shared" ref="H92:H103" si="6">G92/F92*100</f>
        <v>100</v>
      </c>
    </row>
    <row r="93" spans="2:8" s="35" customFormat="1" ht="30" customHeight="1" thickBot="1" x14ac:dyDescent="0.3">
      <c r="B93" s="117" t="s">
        <v>177</v>
      </c>
      <c r="C93" s="118"/>
      <c r="D93" s="65"/>
      <c r="E93" s="91" t="s">
        <v>20</v>
      </c>
      <c r="F93" s="80">
        <v>47051.76</v>
      </c>
      <c r="G93" s="81">
        <v>47051.76</v>
      </c>
      <c r="H93" s="36">
        <f t="shared" si="6"/>
        <v>100</v>
      </c>
    </row>
    <row r="94" spans="2:8" s="35" customFormat="1" ht="30" customHeight="1" thickBot="1" x14ac:dyDescent="0.3">
      <c r="B94" s="117" t="s">
        <v>142</v>
      </c>
      <c r="C94" s="118"/>
      <c r="D94" s="65"/>
      <c r="E94" s="92" t="s">
        <v>58</v>
      </c>
      <c r="F94" s="80">
        <v>600</v>
      </c>
      <c r="G94" s="81">
        <v>600</v>
      </c>
      <c r="H94" s="36">
        <f t="shared" si="6"/>
        <v>100</v>
      </c>
    </row>
    <row r="95" spans="2:8" s="35" customFormat="1" ht="30" customHeight="1" thickBot="1" x14ac:dyDescent="0.3">
      <c r="B95" s="103" t="s">
        <v>143</v>
      </c>
      <c r="C95" s="114"/>
      <c r="D95" s="65"/>
      <c r="E95" s="91" t="s">
        <v>60</v>
      </c>
      <c r="F95" s="80">
        <v>7130</v>
      </c>
      <c r="G95" s="81">
        <v>7130</v>
      </c>
      <c r="H95" s="36">
        <f t="shared" si="6"/>
        <v>100</v>
      </c>
    </row>
    <row r="96" spans="2:8" s="35" customFormat="1" ht="30" customHeight="1" thickBot="1" x14ac:dyDescent="0.3">
      <c r="B96" s="115">
        <v>32</v>
      </c>
      <c r="C96" s="116"/>
      <c r="D96" s="66"/>
      <c r="E96" s="98" t="s">
        <v>12</v>
      </c>
      <c r="F96" s="85">
        <f>F97+F98+F99</f>
        <v>1216.3699999999999</v>
      </c>
      <c r="G96" s="85">
        <f>G97+G98+G99</f>
        <v>1216.3699999999999</v>
      </c>
      <c r="H96" s="36">
        <f t="shared" ref="H96:H99" si="7">G96/F96*100</f>
        <v>100</v>
      </c>
    </row>
    <row r="97" spans="2:8" s="35" customFormat="1" ht="30" customHeight="1" thickBot="1" x14ac:dyDescent="0.3">
      <c r="B97" s="117" t="s">
        <v>147</v>
      </c>
      <c r="C97" s="118"/>
      <c r="D97" s="65"/>
      <c r="E97" s="91" t="s">
        <v>63</v>
      </c>
      <c r="F97" s="80">
        <v>194.29</v>
      </c>
      <c r="G97" s="81">
        <v>194.29</v>
      </c>
      <c r="H97" s="36">
        <f t="shared" si="7"/>
        <v>100</v>
      </c>
    </row>
    <row r="98" spans="2:8" s="35" customFormat="1" ht="30" customHeight="1" thickBot="1" x14ac:dyDescent="0.3">
      <c r="B98" s="117" t="s">
        <v>155</v>
      </c>
      <c r="C98" s="118"/>
      <c r="D98" s="65"/>
      <c r="E98" s="92" t="s">
        <v>187</v>
      </c>
      <c r="F98" s="80">
        <v>690.14</v>
      </c>
      <c r="G98" s="81">
        <v>690.14</v>
      </c>
      <c r="H98" s="36">
        <f t="shared" si="7"/>
        <v>100</v>
      </c>
    </row>
    <row r="99" spans="2:8" s="35" customFormat="1" ht="30" customHeight="1" thickBot="1" x14ac:dyDescent="0.3">
      <c r="B99" s="103" t="s">
        <v>164</v>
      </c>
      <c r="C99" s="114"/>
      <c r="D99" s="65"/>
      <c r="E99" s="91" t="s">
        <v>80</v>
      </c>
      <c r="F99" s="80">
        <v>331.94</v>
      </c>
      <c r="G99" s="81">
        <v>331.94</v>
      </c>
      <c r="H99" s="36">
        <f t="shared" si="7"/>
        <v>100</v>
      </c>
    </row>
    <row r="100" spans="2:8" s="35" customFormat="1" ht="30" hidden="1" customHeight="1" thickBot="1" x14ac:dyDescent="0.3">
      <c r="B100" s="103">
        <v>3225</v>
      </c>
      <c r="C100" s="114"/>
      <c r="D100" s="65"/>
      <c r="E100" s="92" t="s">
        <v>69</v>
      </c>
      <c r="F100" s="80"/>
      <c r="G100" s="81"/>
      <c r="H100" s="36" t="e">
        <f t="shared" si="6"/>
        <v>#DIV/0!</v>
      </c>
    </row>
    <row r="101" spans="2:8" s="35" customFormat="1" ht="30" hidden="1" customHeight="1" thickBot="1" x14ac:dyDescent="0.3">
      <c r="B101" s="103">
        <v>3239</v>
      </c>
      <c r="C101" s="114"/>
      <c r="D101" s="65"/>
      <c r="E101" s="92" t="s">
        <v>77</v>
      </c>
      <c r="F101" s="80"/>
      <c r="G101" s="81"/>
      <c r="H101" s="36" t="e">
        <f t="shared" si="6"/>
        <v>#DIV/0!</v>
      </c>
    </row>
    <row r="102" spans="2:8" s="35" customFormat="1" ht="30" customHeight="1" thickBot="1" x14ac:dyDescent="0.3">
      <c r="B102" s="107"/>
      <c r="C102" s="108"/>
      <c r="D102" s="67"/>
      <c r="E102" s="94" t="s">
        <v>130</v>
      </c>
      <c r="F102" s="83">
        <f>F103+F137+F140+F152+F155</f>
        <v>14749.189999999999</v>
      </c>
      <c r="G102" s="83">
        <f>G103+G137+G140+G152+G155</f>
        <v>14450.420000000002</v>
      </c>
      <c r="H102" s="55">
        <f t="shared" si="6"/>
        <v>97.974329437752189</v>
      </c>
    </row>
    <row r="103" spans="2:8" s="50" customFormat="1" ht="30" customHeight="1" thickBot="1" x14ac:dyDescent="0.3">
      <c r="B103" s="109">
        <v>11</v>
      </c>
      <c r="C103" s="110"/>
      <c r="D103" s="68"/>
      <c r="E103" s="95" t="s">
        <v>114</v>
      </c>
      <c r="F103" s="84">
        <f>F104+F108+F130+F132</f>
        <v>12338.239999999998</v>
      </c>
      <c r="G103" s="84">
        <f>G104+G108+G130+G132</f>
        <v>12039.470000000001</v>
      </c>
      <c r="H103" s="49">
        <f t="shared" si="6"/>
        <v>97.578503903312011</v>
      </c>
    </row>
    <row r="104" spans="2:8" s="35" customFormat="1" ht="30" customHeight="1" thickBot="1" x14ac:dyDescent="0.3">
      <c r="B104" s="111">
        <v>31</v>
      </c>
      <c r="C104" s="112"/>
      <c r="D104" s="66"/>
      <c r="E104" s="96" t="s">
        <v>122</v>
      </c>
      <c r="F104" s="85">
        <f>F105+F106+F107</f>
        <v>10285.959999999999</v>
      </c>
      <c r="G104" s="85">
        <f>G105+G106+G107</f>
        <v>10004.26</v>
      </c>
      <c r="H104" s="36">
        <f t="shared" ref="H104:H137" si="8">G104/F104*100</f>
        <v>97.261315424131539</v>
      </c>
    </row>
    <row r="105" spans="2:8" s="35" customFormat="1" ht="30" customHeight="1" thickBot="1" x14ac:dyDescent="0.3">
      <c r="B105" s="103" t="s">
        <v>177</v>
      </c>
      <c r="C105" s="114"/>
      <c r="D105" s="65"/>
      <c r="E105" s="91" t="s">
        <v>20</v>
      </c>
      <c r="F105" s="80">
        <v>8371.86</v>
      </c>
      <c r="G105" s="81">
        <v>8372.92</v>
      </c>
      <c r="H105" s="36">
        <f t="shared" si="8"/>
        <v>100.01266146352184</v>
      </c>
    </row>
    <row r="106" spans="2:8" s="35" customFormat="1" ht="30" customHeight="1" thickBot="1" x14ac:dyDescent="0.3">
      <c r="B106" s="103" t="s">
        <v>142</v>
      </c>
      <c r="C106" s="114"/>
      <c r="D106" s="65"/>
      <c r="E106" s="91" t="s">
        <v>58</v>
      </c>
      <c r="F106" s="80">
        <v>532.73</v>
      </c>
      <c r="G106" s="81">
        <v>250</v>
      </c>
      <c r="H106" s="36">
        <f t="shared" si="8"/>
        <v>46.92808739886997</v>
      </c>
    </row>
    <row r="107" spans="2:8" s="35" customFormat="1" ht="30" customHeight="1" thickBot="1" x14ac:dyDescent="0.3">
      <c r="B107" s="103" t="s">
        <v>143</v>
      </c>
      <c r="C107" s="114"/>
      <c r="D107" s="65"/>
      <c r="E107" s="100" t="s">
        <v>60</v>
      </c>
      <c r="F107" s="80">
        <v>1381.37</v>
      </c>
      <c r="G107" s="81">
        <v>1381.34</v>
      </c>
      <c r="H107" s="36">
        <f t="shared" si="8"/>
        <v>99.997828242976183</v>
      </c>
    </row>
    <row r="108" spans="2:8" s="35" customFormat="1" ht="30" customHeight="1" thickBot="1" x14ac:dyDescent="0.3">
      <c r="B108" s="115">
        <v>32</v>
      </c>
      <c r="C108" s="116"/>
      <c r="D108" s="66"/>
      <c r="E108" s="98" t="s">
        <v>12</v>
      </c>
      <c r="F108" s="85">
        <f>F109+F110+F111+F112+F113+F114+F115+F116+F117+F118+F119+F120+F121+F122+F123+F125+F124+F126+F127+F128+F129</f>
        <v>2052.2799999999997</v>
      </c>
      <c r="G108" s="85">
        <f>G109+G110+G111+G112+G113+G114+G115+G116+G117+G118+G119+G120+G121+G122+G123+G125+G124+G126+G127+G128+G129</f>
        <v>2035.21</v>
      </c>
      <c r="H108" s="36">
        <f t="shared" si="8"/>
        <v>99.168242150193947</v>
      </c>
    </row>
    <row r="109" spans="2:8" s="35" customFormat="1" ht="30" customHeight="1" thickBot="1" x14ac:dyDescent="0.3">
      <c r="B109" s="117" t="s">
        <v>145</v>
      </c>
      <c r="C109" s="118"/>
      <c r="D109" s="65"/>
      <c r="E109" s="91" t="s">
        <v>61</v>
      </c>
      <c r="F109" s="80">
        <v>1134.52</v>
      </c>
      <c r="G109" s="81">
        <v>1107.97</v>
      </c>
      <c r="H109" s="36">
        <f t="shared" si="8"/>
        <v>97.659803264816844</v>
      </c>
    </row>
    <row r="110" spans="2:8" s="35" customFormat="1" ht="30" customHeight="1" thickBot="1" x14ac:dyDescent="0.3">
      <c r="B110" s="117" t="s">
        <v>147</v>
      </c>
      <c r="C110" s="118"/>
      <c r="D110" s="65"/>
      <c r="E110" s="92" t="s">
        <v>63</v>
      </c>
      <c r="F110" s="80">
        <v>414.26</v>
      </c>
      <c r="G110" s="81">
        <v>403.74</v>
      </c>
      <c r="H110" s="36">
        <f t="shared" si="8"/>
        <v>97.460532033022744</v>
      </c>
    </row>
    <row r="111" spans="2:8" s="35" customFormat="1" ht="30" customHeight="1" thickBot="1" x14ac:dyDescent="0.3">
      <c r="B111" s="103" t="s">
        <v>148</v>
      </c>
      <c r="C111" s="114"/>
      <c r="D111" s="65"/>
      <c r="E111" s="91" t="s">
        <v>65</v>
      </c>
      <c r="F111" s="80">
        <v>377.15</v>
      </c>
      <c r="G111" s="81">
        <v>327.14999999999998</v>
      </c>
      <c r="H111" s="36">
        <f t="shared" si="8"/>
        <v>86.742675328118793</v>
      </c>
    </row>
    <row r="112" spans="2:8" s="35" customFormat="1" ht="30" customHeight="1" thickBot="1" x14ac:dyDescent="0.3">
      <c r="B112" s="103" t="s">
        <v>158</v>
      </c>
      <c r="C112" s="114"/>
      <c r="D112" s="65"/>
      <c r="E112" s="91" t="s">
        <v>75</v>
      </c>
      <c r="F112" s="80">
        <v>126.35</v>
      </c>
      <c r="G112" s="81">
        <v>106.35</v>
      </c>
      <c r="H112" s="36">
        <f t="shared" si="8"/>
        <v>84.170953700039576</v>
      </c>
    </row>
    <row r="113" spans="2:8" s="35" customFormat="1" ht="30" customHeight="1" thickBot="1" x14ac:dyDescent="0.3">
      <c r="B113" s="103" t="s">
        <v>163</v>
      </c>
      <c r="C113" s="114"/>
      <c r="D113" s="65"/>
      <c r="E113" s="92" t="s">
        <v>79</v>
      </c>
      <c r="F113" s="80">
        <v>0</v>
      </c>
      <c r="G113" s="81">
        <v>90</v>
      </c>
      <c r="H113" s="36" t="e">
        <f t="shared" si="8"/>
        <v>#DIV/0!</v>
      </c>
    </row>
    <row r="114" spans="2:8" s="35" customFormat="1" ht="30" hidden="1" customHeight="1" thickBot="1" x14ac:dyDescent="0.3">
      <c r="B114" s="103" t="s">
        <v>163</v>
      </c>
      <c r="C114" s="114"/>
      <c r="D114" s="65"/>
      <c r="E114" s="92" t="s">
        <v>79</v>
      </c>
      <c r="F114" s="80">
        <v>0</v>
      </c>
      <c r="G114" s="81">
        <v>0</v>
      </c>
      <c r="H114" s="36" t="e">
        <f t="shared" si="8"/>
        <v>#DIV/0!</v>
      </c>
    </row>
    <row r="115" spans="2:8" s="35" customFormat="1" ht="30" hidden="1" customHeight="1" thickBot="1" x14ac:dyDescent="0.3">
      <c r="B115" s="103">
        <v>3223</v>
      </c>
      <c r="C115" s="114"/>
      <c r="D115" s="65"/>
      <c r="E115" s="92" t="s">
        <v>67</v>
      </c>
      <c r="F115" s="80"/>
      <c r="G115" s="81"/>
      <c r="H115" s="36" t="e">
        <f t="shared" si="8"/>
        <v>#DIV/0!</v>
      </c>
    </row>
    <row r="116" spans="2:8" s="35" customFormat="1" ht="30" hidden="1" customHeight="1" thickBot="1" x14ac:dyDescent="0.3">
      <c r="B116" s="103">
        <v>3224</v>
      </c>
      <c r="C116" s="114"/>
      <c r="D116" s="65"/>
      <c r="E116" s="92" t="s">
        <v>68</v>
      </c>
      <c r="F116" s="80"/>
      <c r="G116" s="81"/>
      <c r="H116" s="36" t="e">
        <f t="shared" si="8"/>
        <v>#DIV/0!</v>
      </c>
    </row>
    <row r="117" spans="2:8" s="35" customFormat="1" ht="30" hidden="1" customHeight="1" thickBot="1" x14ac:dyDescent="0.3">
      <c r="B117" s="103">
        <v>3225</v>
      </c>
      <c r="C117" s="114"/>
      <c r="D117" s="65"/>
      <c r="E117" s="92" t="s">
        <v>69</v>
      </c>
      <c r="F117" s="80"/>
      <c r="G117" s="81"/>
      <c r="H117" s="36" t="e">
        <f t="shared" si="8"/>
        <v>#DIV/0!</v>
      </c>
    </row>
    <row r="118" spans="2:8" s="35" customFormat="1" ht="27" hidden="1" customHeight="1" thickBot="1" x14ac:dyDescent="0.3">
      <c r="B118" s="103">
        <v>3236</v>
      </c>
      <c r="C118" s="114"/>
      <c r="D118" s="65"/>
      <c r="E118" s="92" t="s">
        <v>74</v>
      </c>
      <c r="F118" s="80"/>
      <c r="G118" s="81"/>
      <c r="H118" s="36" t="e">
        <f t="shared" si="8"/>
        <v>#DIV/0!</v>
      </c>
    </row>
    <row r="119" spans="2:8" s="35" customFormat="1" ht="30" hidden="1" customHeight="1" thickBot="1" x14ac:dyDescent="0.3">
      <c r="B119" s="103">
        <v>3231</v>
      </c>
      <c r="C119" s="114"/>
      <c r="D119" s="65"/>
      <c r="E119" s="91" t="s">
        <v>71</v>
      </c>
      <c r="F119" s="80"/>
      <c r="G119" s="81"/>
      <c r="H119" s="36" t="e">
        <f t="shared" si="8"/>
        <v>#DIV/0!</v>
      </c>
    </row>
    <row r="120" spans="2:8" s="35" customFormat="1" ht="30" hidden="1" customHeight="1" thickBot="1" x14ac:dyDescent="0.3">
      <c r="B120" s="103">
        <v>3232</v>
      </c>
      <c r="C120" s="114"/>
      <c r="D120" s="65"/>
      <c r="E120" s="92" t="s">
        <v>72</v>
      </c>
      <c r="F120" s="80"/>
      <c r="G120" s="81"/>
      <c r="H120" s="36" t="e">
        <f t="shared" si="8"/>
        <v>#DIV/0!</v>
      </c>
    </row>
    <row r="121" spans="2:8" s="35" customFormat="1" ht="30" hidden="1" customHeight="1" thickBot="1" x14ac:dyDescent="0.3">
      <c r="B121" s="103">
        <v>3234</v>
      </c>
      <c r="C121" s="114"/>
      <c r="D121" s="65"/>
      <c r="E121" s="92" t="s">
        <v>73</v>
      </c>
      <c r="F121" s="80"/>
      <c r="G121" s="81"/>
      <c r="H121" s="36" t="e">
        <f t="shared" si="8"/>
        <v>#DIV/0!</v>
      </c>
    </row>
    <row r="122" spans="2:8" s="35" customFormat="1" ht="30" hidden="1" customHeight="1" thickBot="1" x14ac:dyDescent="0.3">
      <c r="B122" s="103">
        <v>3236</v>
      </c>
      <c r="C122" s="114"/>
      <c r="D122" s="65"/>
      <c r="E122" s="92" t="s">
        <v>74</v>
      </c>
      <c r="F122" s="80"/>
      <c r="G122" s="81"/>
      <c r="H122" s="36" t="e">
        <f t="shared" si="8"/>
        <v>#DIV/0!</v>
      </c>
    </row>
    <row r="123" spans="2:8" s="35" customFormat="1" ht="30" hidden="1" customHeight="1" thickBot="1" x14ac:dyDescent="0.3">
      <c r="B123" s="103">
        <v>3237</v>
      </c>
      <c r="C123" s="114"/>
      <c r="D123" s="65"/>
      <c r="E123" s="92" t="s">
        <v>75</v>
      </c>
      <c r="F123" s="80"/>
      <c r="G123" s="81"/>
      <c r="H123" s="36" t="e">
        <f t="shared" si="8"/>
        <v>#DIV/0!</v>
      </c>
    </row>
    <row r="124" spans="2:8" s="35" customFormat="1" ht="30" hidden="1" customHeight="1" thickBot="1" x14ac:dyDescent="0.3">
      <c r="B124" s="103">
        <v>3238</v>
      </c>
      <c r="C124" s="114"/>
      <c r="D124" s="65"/>
      <c r="E124" s="92" t="s">
        <v>76</v>
      </c>
      <c r="F124" s="80"/>
      <c r="G124" s="81"/>
      <c r="H124" s="36" t="e">
        <f t="shared" si="8"/>
        <v>#DIV/0!</v>
      </c>
    </row>
    <row r="125" spans="2:8" s="35" customFormat="1" ht="30" hidden="1" customHeight="1" thickBot="1" x14ac:dyDescent="0.3">
      <c r="B125" s="103">
        <v>3239</v>
      </c>
      <c r="C125" s="114"/>
      <c r="D125" s="65"/>
      <c r="E125" s="92" t="s">
        <v>77</v>
      </c>
      <c r="F125" s="80"/>
      <c r="G125" s="81"/>
      <c r="H125" s="36" t="e">
        <f t="shared" si="8"/>
        <v>#DIV/0!</v>
      </c>
    </row>
    <row r="126" spans="2:8" s="35" customFormat="1" ht="27" hidden="1" customHeight="1" thickBot="1" x14ac:dyDescent="0.3">
      <c r="B126" s="103">
        <v>3292</v>
      </c>
      <c r="C126" s="114"/>
      <c r="D126" s="65"/>
      <c r="E126" s="92" t="s">
        <v>79</v>
      </c>
      <c r="F126" s="80"/>
      <c r="G126" s="81"/>
      <c r="H126" s="36" t="e">
        <f t="shared" si="8"/>
        <v>#DIV/0!</v>
      </c>
    </row>
    <row r="127" spans="2:8" s="35" customFormat="1" ht="30" hidden="1" customHeight="1" thickBot="1" x14ac:dyDescent="0.3">
      <c r="B127" s="103">
        <v>3293</v>
      </c>
      <c r="C127" s="114"/>
      <c r="D127" s="65"/>
      <c r="E127" s="91" t="s">
        <v>80</v>
      </c>
      <c r="F127" s="80"/>
      <c r="G127" s="81"/>
      <c r="H127" s="36" t="e">
        <f t="shared" si="8"/>
        <v>#DIV/0!</v>
      </c>
    </row>
    <row r="128" spans="2:8" s="35" customFormat="1" ht="30" hidden="1" customHeight="1" thickBot="1" x14ac:dyDescent="0.3">
      <c r="B128" s="103">
        <v>3295</v>
      </c>
      <c r="C128" s="114"/>
      <c r="D128" s="65"/>
      <c r="E128" s="92" t="s">
        <v>81</v>
      </c>
      <c r="F128" s="80"/>
      <c r="G128" s="81"/>
      <c r="H128" s="36" t="e">
        <f t="shared" si="8"/>
        <v>#DIV/0!</v>
      </c>
    </row>
    <row r="129" spans="2:8" s="35" customFormat="1" ht="30" hidden="1" customHeight="1" thickBot="1" x14ac:dyDescent="0.3">
      <c r="B129" s="103">
        <v>3299</v>
      </c>
      <c r="C129" s="114"/>
      <c r="D129" s="65"/>
      <c r="E129" s="92" t="s">
        <v>78</v>
      </c>
      <c r="F129" s="80"/>
      <c r="G129" s="81"/>
      <c r="H129" s="36" t="e">
        <f t="shared" si="8"/>
        <v>#DIV/0!</v>
      </c>
    </row>
    <row r="130" spans="2:8" s="35" customFormat="1" ht="30" hidden="1" customHeight="1" thickBot="1" x14ac:dyDescent="0.3">
      <c r="B130" s="115">
        <v>34</v>
      </c>
      <c r="C130" s="116"/>
      <c r="D130" s="66"/>
      <c r="E130" s="98" t="s">
        <v>82</v>
      </c>
      <c r="F130" s="85">
        <f>F131</f>
        <v>0</v>
      </c>
      <c r="G130" s="85">
        <f>G131</f>
        <v>0</v>
      </c>
      <c r="H130" s="36" t="e">
        <f t="shared" si="8"/>
        <v>#DIV/0!</v>
      </c>
    </row>
    <row r="131" spans="2:8" s="35" customFormat="1" ht="30" hidden="1" customHeight="1" thickBot="1" x14ac:dyDescent="0.3">
      <c r="B131" s="103">
        <v>3431</v>
      </c>
      <c r="C131" s="114"/>
      <c r="D131" s="65"/>
      <c r="E131" s="92" t="s">
        <v>84</v>
      </c>
      <c r="F131" s="80"/>
      <c r="G131" s="81"/>
      <c r="H131" s="36" t="e">
        <f t="shared" si="8"/>
        <v>#DIV/0!</v>
      </c>
    </row>
    <row r="132" spans="2:8" s="35" customFormat="1" ht="30" hidden="1" customHeight="1" thickBot="1" x14ac:dyDescent="0.3">
      <c r="B132" s="115">
        <v>42</v>
      </c>
      <c r="C132" s="116"/>
      <c r="D132" s="66"/>
      <c r="E132" s="98" t="s">
        <v>85</v>
      </c>
      <c r="F132" s="85">
        <f>F133+F134+F135+F136</f>
        <v>0</v>
      </c>
      <c r="G132" s="85">
        <f>G133+G134+G135+G136</f>
        <v>0</v>
      </c>
      <c r="H132" s="36" t="e">
        <f t="shared" si="8"/>
        <v>#DIV/0!</v>
      </c>
    </row>
    <row r="133" spans="2:8" s="35" customFormat="1" ht="30" hidden="1" customHeight="1" thickBot="1" x14ac:dyDescent="0.3">
      <c r="B133" s="103">
        <v>4221</v>
      </c>
      <c r="C133" s="114"/>
      <c r="D133" s="65"/>
      <c r="E133" s="92" t="s">
        <v>87</v>
      </c>
      <c r="F133" s="80"/>
      <c r="G133" s="81"/>
      <c r="H133" s="36" t="e">
        <f t="shared" si="8"/>
        <v>#DIV/0!</v>
      </c>
    </row>
    <row r="134" spans="2:8" s="35" customFormat="1" ht="30" hidden="1" customHeight="1" thickBot="1" x14ac:dyDescent="0.3">
      <c r="B134" s="103">
        <v>4222</v>
      </c>
      <c r="C134" s="114"/>
      <c r="D134" s="65"/>
      <c r="E134" s="92" t="s">
        <v>88</v>
      </c>
      <c r="F134" s="80"/>
      <c r="G134" s="81"/>
      <c r="H134" s="36" t="e">
        <f t="shared" si="8"/>
        <v>#DIV/0!</v>
      </c>
    </row>
    <row r="135" spans="2:8" s="35" customFormat="1" ht="30" hidden="1" customHeight="1" thickBot="1" x14ac:dyDescent="0.3">
      <c r="B135" s="103">
        <v>4223</v>
      </c>
      <c r="C135" s="114"/>
      <c r="D135" s="65"/>
      <c r="E135" s="92" t="s">
        <v>89</v>
      </c>
      <c r="F135" s="80"/>
      <c r="G135" s="81"/>
      <c r="H135" s="36" t="e">
        <f t="shared" si="8"/>
        <v>#DIV/0!</v>
      </c>
    </row>
    <row r="136" spans="2:8" s="35" customFormat="1" ht="30" hidden="1" customHeight="1" thickBot="1" x14ac:dyDescent="0.3">
      <c r="B136" s="103">
        <v>4262</v>
      </c>
      <c r="C136" s="114"/>
      <c r="D136" s="65"/>
      <c r="E136" s="92" t="s">
        <v>91</v>
      </c>
      <c r="F136" s="80"/>
      <c r="G136" s="81"/>
      <c r="H136" s="36" t="e">
        <f t="shared" si="8"/>
        <v>#DIV/0!</v>
      </c>
    </row>
    <row r="137" spans="2:8" s="50" customFormat="1" ht="30" hidden="1" customHeight="1" thickBot="1" x14ac:dyDescent="0.3">
      <c r="B137" s="109">
        <v>93</v>
      </c>
      <c r="C137" s="110"/>
      <c r="D137" s="68"/>
      <c r="E137" s="95" t="s">
        <v>123</v>
      </c>
      <c r="F137" s="84">
        <f>F138</f>
        <v>0</v>
      </c>
      <c r="G137" s="84">
        <f>G138</f>
        <v>0</v>
      </c>
      <c r="H137" s="49" t="e">
        <f t="shared" si="8"/>
        <v>#DIV/0!</v>
      </c>
    </row>
    <row r="138" spans="2:8" s="35" customFormat="1" ht="30" hidden="1" customHeight="1" thickBot="1" x14ac:dyDescent="0.3">
      <c r="B138" s="111">
        <v>42</v>
      </c>
      <c r="C138" s="112"/>
      <c r="D138" s="66"/>
      <c r="E138" s="99" t="s">
        <v>85</v>
      </c>
      <c r="F138" s="85">
        <f>F139</f>
        <v>0</v>
      </c>
      <c r="G138" s="85">
        <f>G139</f>
        <v>0</v>
      </c>
      <c r="H138" s="36" t="e">
        <f t="shared" ref="H138:H140" si="9">G138/F138*100</f>
        <v>#DIV/0!</v>
      </c>
    </row>
    <row r="139" spans="2:8" s="35" customFormat="1" ht="30" hidden="1" customHeight="1" thickBot="1" x14ac:dyDescent="0.3">
      <c r="B139" s="103">
        <v>4221</v>
      </c>
      <c r="C139" s="114"/>
      <c r="D139" s="65"/>
      <c r="E139" s="91" t="s">
        <v>87</v>
      </c>
      <c r="F139" s="80"/>
      <c r="G139" s="81"/>
      <c r="H139" s="36" t="e">
        <f t="shared" si="9"/>
        <v>#DIV/0!</v>
      </c>
    </row>
    <row r="140" spans="2:8" s="50" customFormat="1" ht="30" customHeight="1" thickBot="1" x14ac:dyDescent="0.3">
      <c r="B140" s="109">
        <v>52</v>
      </c>
      <c r="C140" s="110"/>
      <c r="D140" s="68"/>
      <c r="E140" s="95" t="s">
        <v>117</v>
      </c>
      <c r="F140" s="84">
        <f>F141</f>
        <v>2410.9499999999998</v>
      </c>
      <c r="G140" s="84">
        <f>G141</f>
        <v>2410.9499999999998</v>
      </c>
      <c r="H140" s="49">
        <f t="shared" si="9"/>
        <v>100</v>
      </c>
    </row>
    <row r="141" spans="2:8" s="35" customFormat="1" ht="30" customHeight="1" thickBot="1" x14ac:dyDescent="0.3">
      <c r="B141" s="115">
        <v>32</v>
      </c>
      <c r="C141" s="116"/>
      <c r="D141" s="66"/>
      <c r="E141" s="98" t="s">
        <v>12</v>
      </c>
      <c r="F141" s="85">
        <f>F142+F143+F144+F145+F146+F147+F148+F149+F150+F151</f>
        <v>2410.9499999999998</v>
      </c>
      <c r="G141" s="85">
        <f>G142+G143+G144+G145+G146+G147+G148+G149+G150+G151</f>
        <v>2410.9499999999998</v>
      </c>
      <c r="H141" s="36">
        <f t="shared" ref="H141:H152" si="10">G141/F141*100</f>
        <v>100</v>
      </c>
    </row>
    <row r="142" spans="2:8" s="35" customFormat="1" ht="30" customHeight="1" thickBot="1" x14ac:dyDescent="0.3">
      <c r="B142" s="117" t="s">
        <v>146</v>
      </c>
      <c r="C142" s="118"/>
      <c r="D142" s="65"/>
      <c r="E142" s="91" t="s">
        <v>62</v>
      </c>
      <c r="F142" s="80">
        <v>200</v>
      </c>
      <c r="G142" s="81">
        <v>200</v>
      </c>
      <c r="H142" s="36">
        <f t="shared" si="10"/>
        <v>100</v>
      </c>
    </row>
    <row r="143" spans="2:8" s="35" customFormat="1" ht="30" customHeight="1" thickBot="1" x14ac:dyDescent="0.3">
      <c r="B143" s="117" t="s">
        <v>148</v>
      </c>
      <c r="C143" s="118"/>
      <c r="D143" s="65"/>
      <c r="E143" s="92" t="s">
        <v>65</v>
      </c>
      <c r="F143" s="80">
        <v>2210.9499999999998</v>
      </c>
      <c r="G143" s="81">
        <v>2210.9499999999998</v>
      </c>
      <c r="H143" s="36">
        <f t="shared" si="10"/>
        <v>100</v>
      </c>
    </row>
    <row r="144" spans="2:8" s="35" customFormat="1" ht="30" hidden="1" customHeight="1" thickBot="1" x14ac:dyDescent="0.3">
      <c r="B144" s="103">
        <v>3213</v>
      </c>
      <c r="C144" s="114"/>
      <c r="D144" s="65"/>
      <c r="E144" s="91" t="s">
        <v>62</v>
      </c>
      <c r="F144" s="80"/>
      <c r="G144" s="81"/>
      <c r="H144" s="36" t="e">
        <f t="shared" si="10"/>
        <v>#DIV/0!</v>
      </c>
    </row>
    <row r="145" spans="2:8" s="35" customFormat="1" ht="30" hidden="1" customHeight="1" thickBot="1" x14ac:dyDescent="0.3">
      <c r="B145" s="103">
        <v>3214</v>
      </c>
      <c r="C145" s="114"/>
      <c r="D145" s="65"/>
      <c r="E145" s="91" t="s">
        <v>63</v>
      </c>
      <c r="F145" s="80"/>
      <c r="G145" s="81"/>
      <c r="H145" s="36" t="e">
        <f t="shared" si="10"/>
        <v>#DIV/0!</v>
      </c>
    </row>
    <row r="146" spans="2:8" s="35" customFormat="1" ht="30" hidden="1" customHeight="1" thickBot="1" x14ac:dyDescent="0.3">
      <c r="B146" s="103">
        <v>3221</v>
      </c>
      <c r="C146" s="114"/>
      <c r="D146" s="65"/>
      <c r="E146" s="92" t="s">
        <v>65</v>
      </c>
      <c r="F146" s="80"/>
      <c r="G146" s="81"/>
      <c r="H146" s="36" t="e">
        <f t="shared" si="10"/>
        <v>#DIV/0!</v>
      </c>
    </row>
    <row r="147" spans="2:8" s="35" customFormat="1" ht="30" hidden="1" customHeight="1" thickBot="1" x14ac:dyDescent="0.3">
      <c r="B147" s="103">
        <v>3222</v>
      </c>
      <c r="C147" s="114"/>
      <c r="D147" s="65"/>
      <c r="E147" s="92" t="s">
        <v>66</v>
      </c>
      <c r="F147" s="80"/>
      <c r="G147" s="81"/>
      <c r="H147" s="36" t="e">
        <f t="shared" si="10"/>
        <v>#DIV/0!</v>
      </c>
    </row>
    <row r="148" spans="2:8" s="35" customFormat="1" ht="30" hidden="1" customHeight="1" thickBot="1" x14ac:dyDescent="0.3">
      <c r="B148" s="103">
        <v>3223</v>
      </c>
      <c r="C148" s="114"/>
      <c r="D148" s="65"/>
      <c r="E148" s="92" t="s">
        <v>67</v>
      </c>
      <c r="F148" s="80"/>
      <c r="G148" s="81"/>
      <c r="H148" s="36" t="e">
        <f t="shared" si="10"/>
        <v>#DIV/0!</v>
      </c>
    </row>
    <row r="149" spans="2:8" s="35" customFormat="1" ht="30" hidden="1" customHeight="1" thickBot="1" x14ac:dyDescent="0.3">
      <c r="B149" s="103">
        <v>3224</v>
      </c>
      <c r="C149" s="114"/>
      <c r="D149" s="65"/>
      <c r="E149" s="92" t="s">
        <v>68</v>
      </c>
      <c r="F149" s="80"/>
      <c r="G149" s="81"/>
      <c r="H149" s="36" t="e">
        <f t="shared" si="10"/>
        <v>#DIV/0!</v>
      </c>
    </row>
    <row r="150" spans="2:8" s="35" customFormat="1" ht="30" hidden="1" customHeight="1" thickBot="1" x14ac:dyDescent="0.3">
      <c r="B150" s="103">
        <v>3225</v>
      </c>
      <c r="C150" s="114"/>
      <c r="D150" s="65"/>
      <c r="E150" s="92" t="s">
        <v>69</v>
      </c>
      <c r="F150" s="80"/>
      <c r="G150" s="81"/>
      <c r="H150" s="36" t="e">
        <f t="shared" si="10"/>
        <v>#DIV/0!</v>
      </c>
    </row>
    <row r="151" spans="2:8" s="35" customFormat="1" ht="27" hidden="1" customHeight="1" thickBot="1" x14ac:dyDescent="0.3">
      <c r="B151" s="103">
        <v>3227</v>
      </c>
      <c r="C151" s="114"/>
      <c r="D151" s="65"/>
      <c r="E151" s="92" t="s">
        <v>70</v>
      </c>
      <c r="F151" s="80"/>
      <c r="G151" s="81"/>
      <c r="H151" s="36" t="e">
        <f t="shared" si="10"/>
        <v>#DIV/0!</v>
      </c>
    </row>
    <row r="152" spans="2:8" s="50" customFormat="1" ht="30" hidden="1" customHeight="1" thickBot="1" x14ac:dyDescent="0.3">
      <c r="B152" s="109">
        <v>94</v>
      </c>
      <c r="C152" s="110"/>
      <c r="D152" s="68"/>
      <c r="E152" s="95" t="s">
        <v>124</v>
      </c>
      <c r="F152" s="84">
        <f>F153</f>
        <v>0</v>
      </c>
      <c r="G152" s="84">
        <f>G153</f>
        <v>0</v>
      </c>
      <c r="H152" s="49" t="e">
        <f t="shared" si="10"/>
        <v>#DIV/0!</v>
      </c>
    </row>
    <row r="153" spans="2:8" s="35" customFormat="1" ht="30" hidden="1" customHeight="1" thickBot="1" x14ac:dyDescent="0.3">
      <c r="B153" s="111">
        <v>42</v>
      </c>
      <c r="C153" s="112"/>
      <c r="D153" s="66"/>
      <c r="E153" s="99" t="s">
        <v>85</v>
      </c>
      <c r="F153" s="85">
        <f>F154</f>
        <v>0</v>
      </c>
      <c r="G153" s="85">
        <f>G154</f>
        <v>0</v>
      </c>
      <c r="H153" s="36" t="e">
        <f t="shared" ref="H153:H154" si="11">G153/F153*100</f>
        <v>#DIV/0!</v>
      </c>
    </row>
    <row r="154" spans="2:8" s="35" customFormat="1" ht="30" hidden="1" customHeight="1" thickBot="1" x14ac:dyDescent="0.3">
      <c r="B154" s="103">
        <v>4221</v>
      </c>
      <c r="C154" s="114"/>
      <c r="D154" s="65"/>
      <c r="E154" s="91" t="s">
        <v>87</v>
      </c>
      <c r="F154" s="80"/>
      <c r="G154" s="81"/>
      <c r="H154" s="36" t="e">
        <f t="shared" si="11"/>
        <v>#DIV/0!</v>
      </c>
    </row>
    <row r="155" spans="2:8" s="50" customFormat="1" ht="30" hidden="1" customHeight="1" thickBot="1" x14ac:dyDescent="0.3">
      <c r="B155" s="109">
        <v>52</v>
      </c>
      <c r="C155" s="110"/>
      <c r="D155" s="68"/>
      <c r="E155" s="95" t="s">
        <v>117</v>
      </c>
      <c r="F155" s="84">
        <f>F156</f>
        <v>0</v>
      </c>
      <c r="G155" s="84">
        <f>G156</f>
        <v>0</v>
      </c>
      <c r="H155" s="49" t="e">
        <f t="shared" ref="H155:H198" si="12">G155/F155*100</f>
        <v>#DIV/0!</v>
      </c>
    </row>
    <row r="156" spans="2:8" s="35" customFormat="1" ht="30" hidden="1" customHeight="1" thickBot="1" x14ac:dyDescent="0.3">
      <c r="B156" s="115">
        <v>32</v>
      </c>
      <c r="C156" s="116"/>
      <c r="D156" s="66"/>
      <c r="E156" s="98" t="s">
        <v>12</v>
      </c>
      <c r="F156" s="85">
        <f>F157+F158+F159+F160+F161+F162</f>
        <v>0</v>
      </c>
      <c r="G156" s="85">
        <f>G157+G158+G159+G160+G161+G162</f>
        <v>0</v>
      </c>
      <c r="H156" s="36" t="e">
        <f t="shared" si="12"/>
        <v>#DIV/0!</v>
      </c>
    </row>
    <row r="157" spans="2:8" s="35" customFormat="1" ht="30" hidden="1" customHeight="1" thickBot="1" x14ac:dyDescent="0.3">
      <c r="B157" s="117">
        <v>3211</v>
      </c>
      <c r="C157" s="118"/>
      <c r="D157" s="65"/>
      <c r="E157" s="91" t="s">
        <v>22</v>
      </c>
      <c r="F157" s="80"/>
      <c r="G157" s="81"/>
      <c r="H157" s="36" t="e">
        <f t="shared" si="12"/>
        <v>#DIV/0!</v>
      </c>
    </row>
    <row r="158" spans="2:8" s="35" customFormat="1" ht="30" hidden="1" customHeight="1" thickBot="1" x14ac:dyDescent="0.3">
      <c r="B158" s="117">
        <v>3212</v>
      </c>
      <c r="C158" s="118"/>
      <c r="D158" s="65"/>
      <c r="E158" s="92" t="s">
        <v>61</v>
      </c>
      <c r="F158" s="80"/>
      <c r="G158" s="81"/>
      <c r="H158" s="36" t="e">
        <f t="shared" si="12"/>
        <v>#DIV/0!</v>
      </c>
    </row>
    <row r="159" spans="2:8" s="35" customFormat="1" ht="30" hidden="1" customHeight="1" thickBot="1" x14ac:dyDescent="0.3">
      <c r="B159" s="103">
        <v>3213</v>
      </c>
      <c r="C159" s="114"/>
      <c r="D159" s="65"/>
      <c r="E159" s="91" t="s">
        <v>62</v>
      </c>
      <c r="F159" s="80"/>
      <c r="G159" s="81"/>
      <c r="H159" s="36" t="e">
        <f t="shared" si="12"/>
        <v>#DIV/0!</v>
      </c>
    </row>
    <row r="160" spans="2:8" s="35" customFormat="1" ht="30" hidden="1" customHeight="1" thickBot="1" x14ac:dyDescent="0.3">
      <c r="B160" s="103">
        <v>3214</v>
      </c>
      <c r="C160" s="114"/>
      <c r="D160" s="65"/>
      <c r="E160" s="91" t="s">
        <v>63</v>
      </c>
      <c r="F160" s="80"/>
      <c r="G160" s="81"/>
      <c r="H160" s="36" t="e">
        <f t="shared" si="12"/>
        <v>#DIV/0!</v>
      </c>
    </row>
    <row r="161" spans="2:8" s="35" customFormat="1" ht="30" hidden="1" customHeight="1" thickBot="1" x14ac:dyDescent="0.3">
      <c r="B161" s="103">
        <v>3221</v>
      </c>
      <c r="C161" s="114"/>
      <c r="D161" s="65"/>
      <c r="E161" s="92" t="s">
        <v>65</v>
      </c>
      <c r="F161" s="80"/>
      <c r="G161" s="81"/>
      <c r="H161" s="36" t="e">
        <f t="shared" si="12"/>
        <v>#DIV/0!</v>
      </c>
    </row>
    <row r="162" spans="2:8" s="35" customFormat="1" ht="30" hidden="1" customHeight="1" thickBot="1" x14ac:dyDescent="0.3">
      <c r="B162" s="103">
        <v>3225</v>
      </c>
      <c r="C162" s="114"/>
      <c r="D162" s="65"/>
      <c r="E162" s="92" t="s">
        <v>69</v>
      </c>
      <c r="F162" s="80"/>
      <c r="G162" s="81"/>
      <c r="H162" s="36" t="e">
        <f t="shared" si="12"/>
        <v>#DIV/0!</v>
      </c>
    </row>
    <row r="163" spans="2:8" s="35" customFormat="1" ht="30" customHeight="1" thickBot="1" x14ac:dyDescent="0.3">
      <c r="B163" s="107"/>
      <c r="C163" s="108"/>
      <c r="D163" s="67"/>
      <c r="E163" s="94" t="s">
        <v>131</v>
      </c>
      <c r="F163" s="83">
        <f>F164+F198+F201+F231+F234</f>
        <v>108270.33</v>
      </c>
      <c r="G163" s="83">
        <f>G164+G198+G201+G231+G234</f>
        <v>107968.11000000002</v>
      </c>
      <c r="H163" s="55">
        <f t="shared" si="12"/>
        <v>99.72086535618763</v>
      </c>
    </row>
    <row r="164" spans="2:8" s="50" customFormat="1" ht="30" customHeight="1" thickBot="1" x14ac:dyDescent="0.3">
      <c r="B164" s="109">
        <v>11</v>
      </c>
      <c r="C164" s="110"/>
      <c r="D164" s="68"/>
      <c r="E164" s="95" t="s">
        <v>114</v>
      </c>
      <c r="F164" s="84">
        <f>F165+F169+F191+F193</f>
        <v>85304.76</v>
      </c>
      <c r="G164" s="84">
        <f>G165+G169+G191+G193</f>
        <v>84034.48000000001</v>
      </c>
      <c r="H164" s="49">
        <f t="shared" si="12"/>
        <v>98.510892006495325</v>
      </c>
    </row>
    <row r="165" spans="2:8" s="35" customFormat="1" ht="30" customHeight="1" thickBot="1" x14ac:dyDescent="0.3">
      <c r="B165" s="111">
        <v>31</v>
      </c>
      <c r="C165" s="112"/>
      <c r="D165" s="66"/>
      <c r="E165" s="96" t="s">
        <v>122</v>
      </c>
      <c r="F165" s="85">
        <f>F166+F167+F168</f>
        <v>73940.989999999991</v>
      </c>
      <c r="G165" s="85">
        <f>G166+G167+G168</f>
        <v>72494.44</v>
      </c>
      <c r="H165" s="36">
        <f t="shared" si="12"/>
        <v>98.043642639894344</v>
      </c>
    </row>
    <row r="166" spans="2:8" s="35" customFormat="1" ht="30" customHeight="1" thickBot="1" x14ac:dyDescent="0.3">
      <c r="B166" s="103" t="s">
        <v>177</v>
      </c>
      <c r="C166" s="114"/>
      <c r="D166" s="65"/>
      <c r="E166" s="91" t="s">
        <v>20</v>
      </c>
      <c r="F166" s="80">
        <v>59527.88</v>
      </c>
      <c r="G166" s="81">
        <v>59633.3</v>
      </c>
      <c r="H166" s="36">
        <f t="shared" si="12"/>
        <v>100.17709348963881</v>
      </c>
    </row>
    <row r="167" spans="2:8" s="35" customFormat="1" ht="30" customHeight="1" thickBot="1" x14ac:dyDescent="0.3">
      <c r="B167" s="103" t="s">
        <v>142</v>
      </c>
      <c r="C167" s="114"/>
      <c r="D167" s="65"/>
      <c r="E167" s="91" t="s">
        <v>58</v>
      </c>
      <c r="F167" s="80">
        <v>6474.83</v>
      </c>
      <c r="G167" s="81">
        <v>4947.9400000000005</v>
      </c>
      <c r="H167" s="36">
        <f t="shared" si="12"/>
        <v>76.418068119162982</v>
      </c>
    </row>
    <row r="168" spans="2:8" s="35" customFormat="1" ht="30" customHeight="1" thickBot="1" x14ac:dyDescent="0.3">
      <c r="B168" s="103" t="s">
        <v>143</v>
      </c>
      <c r="C168" s="114"/>
      <c r="D168" s="65"/>
      <c r="E168" s="100" t="s">
        <v>60</v>
      </c>
      <c r="F168" s="80">
        <v>7938.28</v>
      </c>
      <c r="G168" s="81">
        <v>7913.2</v>
      </c>
      <c r="H168" s="36">
        <f t="shared" si="12"/>
        <v>99.684062542515505</v>
      </c>
    </row>
    <row r="169" spans="2:8" s="35" customFormat="1" ht="30" customHeight="1" thickBot="1" x14ac:dyDescent="0.3">
      <c r="B169" s="115">
        <v>32</v>
      </c>
      <c r="C169" s="116"/>
      <c r="D169" s="66"/>
      <c r="E169" s="98" t="s">
        <v>12</v>
      </c>
      <c r="F169" s="85">
        <f>F170+F171+F172+F173+F174+F175+F176+F177+F178+F179+F180+F181+F182+F183+F184+F185+F186+F187+F188+F189+F190</f>
        <v>11363.77</v>
      </c>
      <c r="G169" s="85">
        <f>G170+G171+G172+G173+G174+G175+G176+G177+G178+G179+G180+G181+G182+G183+G184+G185+G186+G187+G188+G189+G190</f>
        <v>11540.040000000003</v>
      </c>
      <c r="H169" s="36">
        <f t="shared" si="12"/>
        <v>101.55115775838479</v>
      </c>
    </row>
    <row r="170" spans="2:8" s="35" customFormat="1" ht="30" customHeight="1" thickBot="1" x14ac:dyDescent="0.3">
      <c r="B170" s="117" t="s">
        <v>145</v>
      </c>
      <c r="C170" s="118"/>
      <c r="D170" s="65"/>
      <c r="E170" s="91" t="s">
        <v>61</v>
      </c>
      <c r="F170" s="80">
        <v>7502.62</v>
      </c>
      <c r="G170" s="81">
        <v>7376.95</v>
      </c>
      <c r="H170" s="36">
        <f t="shared" si="12"/>
        <v>98.324985138524951</v>
      </c>
    </row>
    <row r="171" spans="2:8" s="35" customFormat="1" ht="30" customHeight="1" thickBot="1" x14ac:dyDescent="0.3">
      <c r="B171" s="117" t="s">
        <v>147</v>
      </c>
      <c r="C171" s="118"/>
      <c r="D171" s="65"/>
      <c r="E171" s="92" t="s">
        <v>63</v>
      </c>
      <c r="F171" s="80">
        <v>2340.12</v>
      </c>
      <c r="G171" s="81">
        <v>2234.4300000000003</v>
      </c>
      <c r="H171" s="36">
        <f t="shared" si="12"/>
        <v>95.483564945387428</v>
      </c>
    </row>
    <row r="172" spans="2:8" s="35" customFormat="1" ht="30" customHeight="1" thickBot="1" x14ac:dyDescent="0.3">
      <c r="B172" s="103" t="s">
        <v>158</v>
      </c>
      <c r="C172" s="114"/>
      <c r="D172" s="65"/>
      <c r="E172" s="91" t="s">
        <v>75</v>
      </c>
      <c r="F172" s="80">
        <v>1221.03</v>
      </c>
      <c r="G172" s="81">
        <v>1526.29</v>
      </c>
      <c r="H172" s="36">
        <f t="shared" si="12"/>
        <v>125.00020474517414</v>
      </c>
    </row>
    <row r="173" spans="2:8" s="35" customFormat="1" ht="30" customHeight="1" thickBot="1" x14ac:dyDescent="0.3">
      <c r="B173" s="103" t="s">
        <v>160</v>
      </c>
      <c r="C173" s="114"/>
      <c r="D173" s="65"/>
      <c r="E173" s="91" t="s">
        <v>77</v>
      </c>
      <c r="F173" s="80">
        <v>300</v>
      </c>
      <c r="G173" s="81">
        <v>402.37</v>
      </c>
      <c r="H173" s="36">
        <f t="shared" si="12"/>
        <v>134.12333333333333</v>
      </c>
    </row>
    <row r="174" spans="2:8" s="35" customFormat="1" ht="30" hidden="1" customHeight="1" thickBot="1" x14ac:dyDescent="0.3">
      <c r="B174" s="103">
        <v>3221</v>
      </c>
      <c r="C174" s="114"/>
      <c r="D174" s="65"/>
      <c r="E174" s="92" t="s">
        <v>65</v>
      </c>
      <c r="F174" s="80"/>
      <c r="G174" s="81"/>
      <c r="H174" s="36" t="e">
        <f t="shared" si="12"/>
        <v>#DIV/0!</v>
      </c>
    </row>
    <row r="175" spans="2:8" s="35" customFormat="1" ht="30" hidden="1" customHeight="1" thickBot="1" x14ac:dyDescent="0.3">
      <c r="B175" s="103">
        <v>3222</v>
      </c>
      <c r="C175" s="114"/>
      <c r="D175" s="65"/>
      <c r="E175" s="92" t="s">
        <v>66</v>
      </c>
      <c r="F175" s="80"/>
      <c r="G175" s="81"/>
      <c r="H175" s="36" t="e">
        <f t="shared" si="12"/>
        <v>#DIV/0!</v>
      </c>
    </row>
    <row r="176" spans="2:8" s="35" customFormat="1" ht="30" hidden="1" customHeight="1" thickBot="1" x14ac:dyDescent="0.3">
      <c r="B176" s="103">
        <v>3223</v>
      </c>
      <c r="C176" s="114"/>
      <c r="D176" s="65"/>
      <c r="E176" s="92" t="s">
        <v>67</v>
      </c>
      <c r="F176" s="80"/>
      <c r="G176" s="81"/>
      <c r="H176" s="36" t="e">
        <f t="shared" si="12"/>
        <v>#DIV/0!</v>
      </c>
    </row>
    <row r="177" spans="2:8" s="35" customFormat="1" ht="30" hidden="1" customHeight="1" thickBot="1" x14ac:dyDescent="0.3">
      <c r="B177" s="103">
        <v>3224</v>
      </c>
      <c r="C177" s="114"/>
      <c r="D177" s="65"/>
      <c r="E177" s="92" t="s">
        <v>68</v>
      </c>
      <c r="F177" s="80"/>
      <c r="G177" s="81"/>
      <c r="H177" s="36" t="e">
        <f t="shared" si="12"/>
        <v>#DIV/0!</v>
      </c>
    </row>
    <row r="178" spans="2:8" s="35" customFormat="1" ht="30" hidden="1" customHeight="1" thickBot="1" x14ac:dyDescent="0.3">
      <c r="B178" s="103">
        <v>3225</v>
      </c>
      <c r="C178" s="114"/>
      <c r="D178" s="65"/>
      <c r="E178" s="92" t="s">
        <v>69</v>
      </c>
      <c r="F178" s="80"/>
      <c r="G178" s="81"/>
      <c r="H178" s="36" t="e">
        <f t="shared" si="12"/>
        <v>#DIV/0!</v>
      </c>
    </row>
    <row r="179" spans="2:8" s="35" customFormat="1" ht="27" hidden="1" customHeight="1" thickBot="1" x14ac:dyDescent="0.3">
      <c r="B179" s="103">
        <v>3227</v>
      </c>
      <c r="C179" s="114"/>
      <c r="D179" s="65"/>
      <c r="E179" s="92" t="s">
        <v>70</v>
      </c>
      <c r="F179" s="80"/>
      <c r="G179" s="81"/>
      <c r="H179" s="36" t="e">
        <f t="shared" si="12"/>
        <v>#DIV/0!</v>
      </c>
    </row>
    <row r="180" spans="2:8" s="35" customFormat="1" ht="30" hidden="1" customHeight="1" thickBot="1" x14ac:dyDescent="0.3">
      <c r="B180" s="103">
        <v>3231</v>
      </c>
      <c r="C180" s="114"/>
      <c r="D180" s="65"/>
      <c r="E180" s="91" t="s">
        <v>71</v>
      </c>
      <c r="F180" s="80"/>
      <c r="G180" s="81"/>
      <c r="H180" s="36" t="e">
        <f t="shared" si="12"/>
        <v>#DIV/0!</v>
      </c>
    </row>
    <row r="181" spans="2:8" s="35" customFormat="1" ht="30" hidden="1" customHeight="1" thickBot="1" x14ac:dyDescent="0.3">
      <c r="B181" s="103">
        <v>3232</v>
      </c>
      <c r="C181" s="114"/>
      <c r="D181" s="65"/>
      <c r="E181" s="92" t="s">
        <v>72</v>
      </c>
      <c r="F181" s="80"/>
      <c r="G181" s="81"/>
      <c r="H181" s="36" t="e">
        <f t="shared" si="12"/>
        <v>#DIV/0!</v>
      </c>
    </row>
    <row r="182" spans="2:8" s="35" customFormat="1" ht="30" hidden="1" customHeight="1" thickBot="1" x14ac:dyDescent="0.3">
      <c r="B182" s="103">
        <v>3234</v>
      </c>
      <c r="C182" s="114"/>
      <c r="D182" s="65"/>
      <c r="E182" s="92" t="s">
        <v>73</v>
      </c>
      <c r="F182" s="80"/>
      <c r="G182" s="81"/>
      <c r="H182" s="36" t="e">
        <f t="shared" si="12"/>
        <v>#DIV/0!</v>
      </c>
    </row>
    <row r="183" spans="2:8" s="35" customFormat="1" ht="30" hidden="1" customHeight="1" thickBot="1" x14ac:dyDescent="0.3">
      <c r="B183" s="103">
        <v>3236</v>
      </c>
      <c r="C183" s="114"/>
      <c r="D183" s="65"/>
      <c r="E183" s="92" t="s">
        <v>74</v>
      </c>
      <c r="F183" s="80"/>
      <c r="G183" s="81"/>
      <c r="H183" s="36" t="e">
        <f t="shared" si="12"/>
        <v>#DIV/0!</v>
      </c>
    </row>
    <row r="184" spans="2:8" s="35" customFormat="1" ht="30" hidden="1" customHeight="1" thickBot="1" x14ac:dyDescent="0.3">
      <c r="B184" s="103">
        <v>3237</v>
      </c>
      <c r="C184" s="114"/>
      <c r="D184" s="65"/>
      <c r="E184" s="92" t="s">
        <v>75</v>
      </c>
      <c r="F184" s="80"/>
      <c r="G184" s="81"/>
      <c r="H184" s="36" t="e">
        <f t="shared" si="12"/>
        <v>#DIV/0!</v>
      </c>
    </row>
    <row r="185" spans="2:8" s="35" customFormat="1" ht="30" hidden="1" customHeight="1" thickBot="1" x14ac:dyDescent="0.3">
      <c r="B185" s="103">
        <v>3238</v>
      </c>
      <c r="C185" s="114"/>
      <c r="D185" s="65"/>
      <c r="E185" s="92" t="s">
        <v>76</v>
      </c>
      <c r="F185" s="80"/>
      <c r="G185" s="81"/>
      <c r="H185" s="36" t="e">
        <f t="shared" si="12"/>
        <v>#DIV/0!</v>
      </c>
    </row>
    <row r="186" spans="2:8" s="35" customFormat="1" ht="30" hidden="1" customHeight="1" thickBot="1" x14ac:dyDescent="0.3">
      <c r="B186" s="103">
        <v>3239</v>
      </c>
      <c r="C186" s="114"/>
      <c r="D186" s="65"/>
      <c r="E186" s="92" t="s">
        <v>77</v>
      </c>
      <c r="F186" s="80"/>
      <c r="G186" s="81"/>
      <c r="H186" s="36" t="e">
        <f t="shared" si="12"/>
        <v>#DIV/0!</v>
      </c>
    </row>
    <row r="187" spans="2:8" s="35" customFormat="1" ht="27" hidden="1" customHeight="1" thickBot="1" x14ac:dyDescent="0.3">
      <c r="B187" s="103">
        <v>3292</v>
      </c>
      <c r="C187" s="114"/>
      <c r="D187" s="65"/>
      <c r="E187" s="92" t="s">
        <v>79</v>
      </c>
      <c r="F187" s="80"/>
      <c r="G187" s="81"/>
      <c r="H187" s="36" t="e">
        <f t="shared" si="12"/>
        <v>#DIV/0!</v>
      </c>
    </row>
    <row r="188" spans="2:8" s="35" customFormat="1" ht="30" hidden="1" customHeight="1" thickBot="1" x14ac:dyDescent="0.3">
      <c r="B188" s="103">
        <v>3293</v>
      </c>
      <c r="C188" s="114"/>
      <c r="D188" s="65"/>
      <c r="E188" s="91" t="s">
        <v>80</v>
      </c>
      <c r="F188" s="80"/>
      <c r="G188" s="81"/>
      <c r="H188" s="36" t="e">
        <f t="shared" si="12"/>
        <v>#DIV/0!</v>
      </c>
    </row>
    <row r="189" spans="2:8" s="35" customFormat="1" ht="30" hidden="1" customHeight="1" thickBot="1" x14ac:dyDescent="0.3">
      <c r="B189" s="103">
        <v>3295</v>
      </c>
      <c r="C189" s="114"/>
      <c r="D189" s="65"/>
      <c r="E189" s="92" t="s">
        <v>81</v>
      </c>
      <c r="F189" s="80"/>
      <c r="G189" s="81"/>
      <c r="H189" s="36" t="e">
        <f t="shared" si="12"/>
        <v>#DIV/0!</v>
      </c>
    </row>
    <row r="190" spans="2:8" s="35" customFormat="1" ht="30" hidden="1" customHeight="1" thickBot="1" x14ac:dyDescent="0.3">
      <c r="B190" s="103">
        <v>3299</v>
      </c>
      <c r="C190" s="114"/>
      <c r="D190" s="65"/>
      <c r="E190" s="92" t="s">
        <v>78</v>
      </c>
      <c r="F190" s="80"/>
      <c r="G190" s="81"/>
      <c r="H190" s="36" t="e">
        <f t="shared" si="12"/>
        <v>#DIV/0!</v>
      </c>
    </row>
    <row r="191" spans="2:8" s="35" customFormat="1" ht="30" hidden="1" customHeight="1" thickBot="1" x14ac:dyDescent="0.3">
      <c r="B191" s="115">
        <v>34</v>
      </c>
      <c r="C191" s="116"/>
      <c r="D191" s="66"/>
      <c r="E191" s="98" t="s">
        <v>82</v>
      </c>
      <c r="F191" s="85">
        <f>F192</f>
        <v>0</v>
      </c>
      <c r="G191" s="85">
        <f>G192</f>
        <v>0</v>
      </c>
      <c r="H191" s="36" t="e">
        <f t="shared" si="12"/>
        <v>#DIV/0!</v>
      </c>
    </row>
    <row r="192" spans="2:8" s="35" customFormat="1" ht="30" hidden="1" customHeight="1" thickBot="1" x14ac:dyDescent="0.3">
      <c r="B192" s="103">
        <v>3431</v>
      </c>
      <c r="C192" s="114"/>
      <c r="D192" s="65"/>
      <c r="E192" s="92" t="s">
        <v>84</v>
      </c>
      <c r="F192" s="80"/>
      <c r="G192" s="81"/>
      <c r="H192" s="36" t="e">
        <f t="shared" si="12"/>
        <v>#DIV/0!</v>
      </c>
    </row>
    <row r="193" spans="2:8" s="35" customFormat="1" ht="30" hidden="1" customHeight="1" thickBot="1" x14ac:dyDescent="0.3">
      <c r="B193" s="115">
        <v>42</v>
      </c>
      <c r="C193" s="116"/>
      <c r="D193" s="66"/>
      <c r="E193" s="98" t="s">
        <v>85</v>
      </c>
      <c r="F193" s="85">
        <f>F194+F195+F196+F197</f>
        <v>0</v>
      </c>
      <c r="G193" s="85">
        <f>G194+G195+G196+G197</f>
        <v>0</v>
      </c>
      <c r="H193" s="36" t="e">
        <f t="shared" si="12"/>
        <v>#DIV/0!</v>
      </c>
    </row>
    <row r="194" spans="2:8" s="35" customFormat="1" ht="30" hidden="1" customHeight="1" thickBot="1" x14ac:dyDescent="0.3">
      <c r="B194" s="103">
        <v>4221</v>
      </c>
      <c r="C194" s="114"/>
      <c r="D194" s="65"/>
      <c r="E194" s="92" t="s">
        <v>87</v>
      </c>
      <c r="F194" s="80"/>
      <c r="G194" s="81"/>
      <c r="H194" s="36" t="e">
        <f t="shared" si="12"/>
        <v>#DIV/0!</v>
      </c>
    </row>
    <row r="195" spans="2:8" s="35" customFormat="1" ht="30" hidden="1" customHeight="1" thickBot="1" x14ac:dyDescent="0.3">
      <c r="B195" s="103">
        <v>4222</v>
      </c>
      <c r="C195" s="114"/>
      <c r="D195" s="65"/>
      <c r="E195" s="92" t="s">
        <v>88</v>
      </c>
      <c r="F195" s="80"/>
      <c r="G195" s="81"/>
      <c r="H195" s="36" t="e">
        <f t="shared" si="12"/>
        <v>#DIV/0!</v>
      </c>
    </row>
    <row r="196" spans="2:8" s="35" customFormat="1" ht="30" hidden="1" customHeight="1" thickBot="1" x14ac:dyDescent="0.3">
      <c r="B196" s="103">
        <v>4223</v>
      </c>
      <c r="C196" s="114"/>
      <c r="D196" s="65"/>
      <c r="E196" s="92" t="s">
        <v>89</v>
      </c>
      <c r="F196" s="80"/>
      <c r="G196" s="81"/>
      <c r="H196" s="36" t="e">
        <f t="shared" si="12"/>
        <v>#DIV/0!</v>
      </c>
    </row>
    <row r="197" spans="2:8" s="35" customFormat="1" ht="30" hidden="1" customHeight="1" thickBot="1" x14ac:dyDescent="0.3">
      <c r="B197" s="103">
        <v>4262</v>
      </c>
      <c r="C197" s="114"/>
      <c r="D197" s="65"/>
      <c r="E197" s="92" t="s">
        <v>91</v>
      </c>
      <c r="F197" s="80"/>
      <c r="G197" s="81"/>
      <c r="H197" s="36" t="e">
        <f t="shared" si="12"/>
        <v>#DIV/0!</v>
      </c>
    </row>
    <row r="198" spans="2:8" s="50" customFormat="1" ht="32.25" hidden="1" customHeight="1" thickBot="1" x14ac:dyDescent="0.3">
      <c r="B198" s="109">
        <v>93</v>
      </c>
      <c r="C198" s="110"/>
      <c r="D198" s="68"/>
      <c r="E198" s="95" t="s">
        <v>123</v>
      </c>
      <c r="F198" s="84">
        <f>F199</f>
        <v>0</v>
      </c>
      <c r="G198" s="84">
        <f>G199</f>
        <v>0</v>
      </c>
      <c r="H198" s="49" t="e">
        <f t="shared" si="12"/>
        <v>#DIV/0!</v>
      </c>
    </row>
    <row r="199" spans="2:8" s="35" customFormat="1" ht="30" hidden="1" customHeight="1" thickBot="1" x14ac:dyDescent="0.3">
      <c r="B199" s="111">
        <v>42</v>
      </c>
      <c r="C199" s="112"/>
      <c r="D199" s="66"/>
      <c r="E199" s="99" t="s">
        <v>85</v>
      </c>
      <c r="F199" s="85">
        <f>F200</f>
        <v>0</v>
      </c>
      <c r="G199" s="85">
        <f>G200</f>
        <v>0</v>
      </c>
      <c r="H199" s="36" t="e">
        <f>G199/F199*100</f>
        <v>#DIV/0!</v>
      </c>
    </row>
    <row r="200" spans="2:8" s="35" customFormat="1" ht="30" hidden="1" customHeight="1" thickBot="1" x14ac:dyDescent="0.3">
      <c r="B200" s="103">
        <v>4221</v>
      </c>
      <c r="C200" s="114"/>
      <c r="D200" s="65"/>
      <c r="E200" s="91" t="s">
        <v>87</v>
      </c>
      <c r="F200" s="80">
        <v>0</v>
      </c>
      <c r="G200" s="81">
        <v>0</v>
      </c>
      <c r="H200" s="36" t="e">
        <f>G200/F200*100</f>
        <v>#DIV/0!</v>
      </c>
    </row>
    <row r="201" spans="2:8" s="50" customFormat="1" ht="30" customHeight="1" thickBot="1" x14ac:dyDescent="0.3">
      <c r="B201" s="109">
        <v>41</v>
      </c>
      <c r="C201" s="110"/>
      <c r="D201" s="68"/>
      <c r="E201" s="95" t="s">
        <v>116</v>
      </c>
      <c r="F201" s="84">
        <f>F202+F225+F227</f>
        <v>22965.570000000003</v>
      </c>
      <c r="G201" s="84">
        <f>G202+G225+G227</f>
        <v>23933.629999999997</v>
      </c>
      <c r="H201" s="49">
        <f t="shared" ref="H201:H231" si="13">G201/F201*100</f>
        <v>104.21526659255569</v>
      </c>
    </row>
    <row r="202" spans="2:8" s="35" customFormat="1" ht="30" customHeight="1" thickBot="1" x14ac:dyDescent="0.3">
      <c r="B202" s="115">
        <v>32</v>
      </c>
      <c r="C202" s="116"/>
      <c r="D202" s="66"/>
      <c r="E202" s="98" t="s">
        <v>12</v>
      </c>
      <c r="F202" s="85">
        <f>F203+F204+F205+F206+F207+F208+F209+F210+F211+F212+F213+F214+F215+F216+F217+F218+F219+F220+F221+F222+F223+F224</f>
        <v>22630.210000000003</v>
      </c>
      <c r="G202" s="85">
        <f>G203+G204+G205+G206+G207+G208+G209+G210+G211+G212+G213+G214+G215+G216+G217+G218+G219+G220+G221+G222+G223+G224</f>
        <v>23590.359999999997</v>
      </c>
      <c r="H202" s="36">
        <f t="shared" si="13"/>
        <v>104.2427798946629</v>
      </c>
    </row>
    <row r="203" spans="2:8" s="35" customFormat="1" ht="30" customHeight="1" thickBot="1" x14ac:dyDescent="0.3">
      <c r="B203" s="117" t="s">
        <v>142</v>
      </c>
      <c r="C203" s="118"/>
      <c r="D203" s="65"/>
      <c r="E203" s="91" t="s">
        <v>58</v>
      </c>
      <c r="F203" s="80">
        <v>150</v>
      </c>
      <c r="G203" s="81">
        <v>150</v>
      </c>
      <c r="H203" s="36">
        <f t="shared" si="13"/>
        <v>100</v>
      </c>
    </row>
    <row r="204" spans="2:8" s="35" customFormat="1" ht="30" customHeight="1" thickBot="1" x14ac:dyDescent="0.3">
      <c r="B204" s="117" t="s">
        <v>146</v>
      </c>
      <c r="C204" s="118"/>
      <c r="D204" s="65"/>
      <c r="E204" s="91" t="s">
        <v>62</v>
      </c>
      <c r="F204" s="80">
        <v>162.5</v>
      </c>
      <c r="G204" s="81">
        <v>90</v>
      </c>
      <c r="H204" s="36">
        <f t="shared" si="13"/>
        <v>55.384615384615387</v>
      </c>
    </row>
    <row r="205" spans="2:8" s="35" customFormat="1" ht="30" customHeight="1" thickBot="1" x14ac:dyDescent="0.3">
      <c r="B205" s="117" t="s">
        <v>147</v>
      </c>
      <c r="C205" s="118"/>
      <c r="D205" s="65"/>
      <c r="E205" s="92" t="s">
        <v>63</v>
      </c>
      <c r="F205" s="80">
        <v>1831.79</v>
      </c>
      <c r="G205" s="81">
        <v>1831.79</v>
      </c>
      <c r="H205" s="36">
        <f t="shared" si="13"/>
        <v>100</v>
      </c>
    </row>
    <row r="206" spans="2:8" s="35" customFormat="1" ht="30" customHeight="1" thickBot="1" x14ac:dyDescent="0.3">
      <c r="B206" s="103" t="s">
        <v>148</v>
      </c>
      <c r="C206" s="114"/>
      <c r="D206" s="65"/>
      <c r="E206" s="91" t="s">
        <v>65</v>
      </c>
      <c r="F206" s="80">
        <v>4073.68</v>
      </c>
      <c r="G206" s="81">
        <v>4432.7300000000005</v>
      </c>
      <c r="H206" s="36">
        <f t="shared" si="13"/>
        <v>108.81389799886098</v>
      </c>
    </row>
    <row r="207" spans="2:8" s="35" customFormat="1" ht="30" customHeight="1" thickBot="1" x14ac:dyDescent="0.3">
      <c r="B207" s="103" t="s">
        <v>149</v>
      </c>
      <c r="C207" s="114"/>
      <c r="D207" s="65"/>
      <c r="E207" s="91" t="s">
        <v>66</v>
      </c>
      <c r="F207" s="80">
        <v>11170</v>
      </c>
      <c r="G207" s="81">
        <v>11326.34</v>
      </c>
      <c r="H207" s="36">
        <f t="shared" si="13"/>
        <v>101.39964189794091</v>
      </c>
    </row>
    <row r="208" spans="2:8" s="35" customFormat="1" ht="30" customHeight="1" thickBot="1" x14ac:dyDescent="0.3">
      <c r="B208" s="103" t="s">
        <v>150</v>
      </c>
      <c r="C208" s="114"/>
      <c r="D208" s="65"/>
      <c r="E208" s="92" t="s">
        <v>67</v>
      </c>
      <c r="F208" s="80">
        <v>0</v>
      </c>
      <c r="G208" s="81">
        <v>55.5</v>
      </c>
      <c r="H208" s="36" t="e">
        <f t="shared" si="13"/>
        <v>#DIV/0!</v>
      </c>
    </row>
    <row r="209" spans="2:8" s="35" customFormat="1" ht="30" customHeight="1" thickBot="1" x14ac:dyDescent="0.3">
      <c r="B209" s="103" t="s">
        <v>151</v>
      </c>
      <c r="C209" s="114"/>
      <c r="D209" s="65"/>
      <c r="E209" s="92" t="s">
        <v>69</v>
      </c>
      <c r="F209" s="80">
        <v>522.44000000000005</v>
      </c>
      <c r="G209" s="81">
        <v>432.44</v>
      </c>
      <c r="H209" s="36">
        <f t="shared" si="13"/>
        <v>82.773141413368037</v>
      </c>
    </row>
    <row r="210" spans="2:8" s="35" customFormat="1" ht="30" customHeight="1" thickBot="1" x14ac:dyDescent="0.3">
      <c r="B210" s="103" t="s">
        <v>153</v>
      </c>
      <c r="C210" s="114"/>
      <c r="D210" s="65"/>
      <c r="E210" s="92" t="s">
        <v>71</v>
      </c>
      <c r="F210" s="80">
        <v>225.55</v>
      </c>
      <c r="G210" s="81">
        <v>221.10000000000002</v>
      </c>
      <c r="H210" s="36">
        <f t="shared" si="13"/>
        <v>98.027045001108405</v>
      </c>
    </row>
    <row r="211" spans="2:8" s="35" customFormat="1" ht="30" customHeight="1" thickBot="1" x14ac:dyDescent="0.3">
      <c r="B211" s="103" t="s">
        <v>157</v>
      </c>
      <c r="C211" s="114"/>
      <c r="D211" s="65"/>
      <c r="E211" s="92" t="s">
        <v>74</v>
      </c>
      <c r="F211" s="80">
        <v>526.61</v>
      </c>
      <c r="G211" s="81">
        <v>570.41000000000008</v>
      </c>
      <c r="H211" s="36">
        <f t="shared" si="13"/>
        <v>108.31735060101404</v>
      </c>
    </row>
    <row r="212" spans="2:8" s="35" customFormat="1" ht="30" customHeight="1" thickBot="1" x14ac:dyDescent="0.3">
      <c r="B212" s="103" t="s">
        <v>158</v>
      </c>
      <c r="C212" s="114"/>
      <c r="D212" s="65"/>
      <c r="E212" s="92" t="s">
        <v>75</v>
      </c>
      <c r="F212" s="80">
        <v>1526.3</v>
      </c>
      <c r="G212" s="81">
        <v>1526.3</v>
      </c>
      <c r="H212" s="36">
        <f t="shared" si="13"/>
        <v>100</v>
      </c>
    </row>
    <row r="213" spans="2:8" s="35" customFormat="1" ht="27" customHeight="1" thickBot="1" x14ac:dyDescent="0.3">
      <c r="B213" s="103" t="s">
        <v>159</v>
      </c>
      <c r="C213" s="114"/>
      <c r="D213" s="65"/>
      <c r="E213" s="92" t="s">
        <v>76</v>
      </c>
      <c r="F213" s="80">
        <v>582.97</v>
      </c>
      <c r="G213" s="81">
        <v>1211.97</v>
      </c>
      <c r="H213" s="36">
        <f t="shared" si="13"/>
        <v>207.89577508276582</v>
      </c>
    </row>
    <row r="214" spans="2:8" s="35" customFormat="1" ht="30" customHeight="1" thickBot="1" x14ac:dyDescent="0.3">
      <c r="B214" s="103" t="s">
        <v>160</v>
      </c>
      <c r="C214" s="114"/>
      <c r="D214" s="65"/>
      <c r="E214" s="91" t="s">
        <v>77</v>
      </c>
      <c r="F214" s="80">
        <v>918.63</v>
      </c>
      <c r="G214" s="81">
        <v>801.64</v>
      </c>
      <c r="H214" s="36">
        <f t="shared" si="13"/>
        <v>87.26473117577261</v>
      </c>
    </row>
    <row r="215" spans="2:8" s="35" customFormat="1" ht="30" customHeight="1" thickBot="1" x14ac:dyDescent="0.3">
      <c r="B215" s="103" t="s">
        <v>163</v>
      </c>
      <c r="C215" s="114"/>
      <c r="D215" s="65"/>
      <c r="E215" s="92" t="s">
        <v>79</v>
      </c>
      <c r="F215" s="80">
        <v>913.02</v>
      </c>
      <c r="G215" s="81">
        <v>913.42</v>
      </c>
      <c r="H215" s="36">
        <f t="shared" si="13"/>
        <v>100.0438106503691</v>
      </c>
    </row>
    <row r="216" spans="2:8" s="35" customFormat="1" ht="30" customHeight="1" thickBot="1" x14ac:dyDescent="0.3">
      <c r="B216" s="103" t="s">
        <v>164</v>
      </c>
      <c r="C216" s="114"/>
      <c r="D216" s="65"/>
      <c r="E216" s="92" t="s">
        <v>80</v>
      </c>
      <c r="F216" s="80">
        <v>26.72</v>
      </c>
      <c r="G216" s="81">
        <v>26.72</v>
      </c>
      <c r="H216" s="36">
        <f t="shared" si="13"/>
        <v>100</v>
      </c>
    </row>
    <row r="217" spans="2:8" s="35" customFormat="1" ht="30" hidden="1" customHeight="1" thickBot="1" x14ac:dyDescent="0.3">
      <c r="B217" s="103">
        <v>3236</v>
      </c>
      <c r="C217" s="114"/>
      <c r="D217" s="65"/>
      <c r="E217" s="92" t="s">
        <v>74</v>
      </c>
      <c r="F217" s="80"/>
      <c r="G217" s="81"/>
      <c r="H217" s="36" t="e">
        <f t="shared" si="13"/>
        <v>#DIV/0!</v>
      </c>
    </row>
    <row r="218" spans="2:8" s="35" customFormat="1" ht="30" hidden="1" customHeight="1" thickBot="1" x14ac:dyDescent="0.3">
      <c r="B218" s="103">
        <v>3237</v>
      </c>
      <c r="C218" s="114"/>
      <c r="D218" s="65"/>
      <c r="E218" s="92" t="s">
        <v>75</v>
      </c>
      <c r="F218" s="80"/>
      <c r="G218" s="81"/>
      <c r="H218" s="36" t="e">
        <f t="shared" si="13"/>
        <v>#DIV/0!</v>
      </c>
    </row>
    <row r="219" spans="2:8" s="35" customFormat="1" ht="30" hidden="1" customHeight="1" thickBot="1" x14ac:dyDescent="0.3">
      <c r="B219" s="103">
        <v>3238</v>
      </c>
      <c r="C219" s="114"/>
      <c r="D219" s="65"/>
      <c r="E219" s="92" t="s">
        <v>76</v>
      </c>
      <c r="F219" s="80"/>
      <c r="G219" s="81"/>
      <c r="H219" s="36" t="e">
        <f t="shared" si="13"/>
        <v>#DIV/0!</v>
      </c>
    </row>
    <row r="220" spans="2:8" s="35" customFormat="1" ht="30" hidden="1" customHeight="1" thickBot="1" x14ac:dyDescent="0.3">
      <c r="B220" s="103">
        <v>3239</v>
      </c>
      <c r="C220" s="114"/>
      <c r="D220" s="65"/>
      <c r="E220" s="92" t="s">
        <v>77</v>
      </c>
      <c r="F220" s="80"/>
      <c r="G220" s="81"/>
      <c r="H220" s="36" t="e">
        <f t="shared" si="13"/>
        <v>#DIV/0!</v>
      </c>
    </row>
    <row r="221" spans="2:8" s="35" customFormat="1" ht="27" hidden="1" customHeight="1" thickBot="1" x14ac:dyDescent="0.3">
      <c r="B221" s="103">
        <v>3292</v>
      </c>
      <c r="C221" s="114"/>
      <c r="D221" s="65"/>
      <c r="E221" s="92" t="s">
        <v>79</v>
      </c>
      <c r="F221" s="80"/>
      <c r="G221" s="81"/>
      <c r="H221" s="36" t="e">
        <f t="shared" si="13"/>
        <v>#DIV/0!</v>
      </c>
    </row>
    <row r="222" spans="2:8" s="35" customFormat="1" ht="30" hidden="1" customHeight="1" thickBot="1" x14ac:dyDescent="0.3">
      <c r="B222" s="103">
        <v>3293</v>
      </c>
      <c r="C222" s="114"/>
      <c r="D222" s="65"/>
      <c r="E222" s="91" t="s">
        <v>80</v>
      </c>
      <c r="F222" s="80"/>
      <c r="G222" s="81"/>
      <c r="H222" s="36" t="e">
        <f t="shared" si="13"/>
        <v>#DIV/0!</v>
      </c>
    </row>
    <row r="223" spans="2:8" s="35" customFormat="1" ht="30" hidden="1" customHeight="1" thickBot="1" x14ac:dyDescent="0.3">
      <c r="B223" s="103">
        <v>3295</v>
      </c>
      <c r="C223" s="114"/>
      <c r="D223" s="65"/>
      <c r="E223" s="92" t="s">
        <v>81</v>
      </c>
      <c r="F223" s="80"/>
      <c r="G223" s="81"/>
      <c r="H223" s="36" t="e">
        <f t="shared" si="13"/>
        <v>#DIV/0!</v>
      </c>
    </row>
    <row r="224" spans="2:8" s="35" customFormat="1" ht="30" hidden="1" customHeight="1" thickBot="1" x14ac:dyDescent="0.3">
      <c r="B224" s="103">
        <v>3299</v>
      </c>
      <c r="C224" s="114"/>
      <c r="D224" s="65"/>
      <c r="E224" s="92" t="s">
        <v>78</v>
      </c>
      <c r="F224" s="80"/>
      <c r="G224" s="81"/>
      <c r="H224" s="36" t="e">
        <f t="shared" si="13"/>
        <v>#DIV/0!</v>
      </c>
    </row>
    <row r="225" spans="2:8" s="35" customFormat="1" ht="30" customHeight="1" thickBot="1" x14ac:dyDescent="0.3">
      <c r="B225" s="115">
        <v>34</v>
      </c>
      <c r="C225" s="116"/>
      <c r="D225" s="66"/>
      <c r="E225" s="98" t="s">
        <v>82</v>
      </c>
      <c r="F225" s="85">
        <f>F226</f>
        <v>335.36</v>
      </c>
      <c r="G225" s="85">
        <f>G226</f>
        <v>343.27</v>
      </c>
      <c r="H225" s="36">
        <f t="shared" si="13"/>
        <v>102.35865935114504</v>
      </c>
    </row>
    <row r="226" spans="2:8" s="35" customFormat="1" ht="30" customHeight="1" thickBot="1" x14ac:dyDescent="0.3">
      <c r="B226" s="103" t="s">
        <v>165</v>
      </c>
      <c r="C226" s="114"/>
      <c r="D226" s="65"/>
      <c r="E226" s="92" t="s">
        <v>84</v>
      </c>
      <c r="F226" s="80">
        <v>335.36</v>
      </c>
      <c r="G226" s="81">
        <v>343.27</v>
      </c>
      <c r="H226" s="36">
        <f t="shared" si="13"/>
        <v>102.35865935114504</v>
      </c>
    </row>
    <row r="227" spans="2:8" s="35" customFormat="1" ht="30" hidden="1" customHeight="1" thickBot="1" x14ac:dyDescent="0.3">
      <c r="B227" s="111">
        <v>42</v>
      </c>
      <c r="C227" s="112"/>
      <c r="D227" s="66"/>
      <c r="E227" s="99" t="s">
        <v>85</v>
      </c>
      <c r="F227" s="85">
        <f>F228+F229+F230</f>
        <v>0</v>
      </c>
      <c r="G227" s="85">
        <f>G228+G229+G230</f>
        <v>0</v>
      </c>
      <c r="H227" s="36" t="e">
        <f t="shared" si="13"/>
        <v>#DIV/0!</v>
      </c>
    </row>
    <row r="228" spans="2:8" s="35" customFormat="1" ht="30" hidden="1" customHeight="1" thickBot="1" x14ac:dyDescent="0.3">
      <c r="B228" s="103">
        <v>4221</v>
      </c>
      <c r="C228" s="114"/>
      <c r="D228" s="65"/>
      <c r="E228" s="92" t="s">
        <v>87</v>
      </c>
      <c r="F228" s="80"/>
      <c r="G228" s="81"/>
      <c r="H228" s="36" t="e">
        <f t="shared" si="13"/>
        <v>#DIV/0!</v>
      </c>
    </row>
    <row r="229" spans="2:8" s="35" customFormat="1" ht="30" hidden="1" customHeight="1" thickBot="1" x14ac:dyDescent="0.3">
      <c r="B229" s="103">
        <v>4222</v>
      </c>
      <c r="C229" s="114"/>
      <c r="D229" s="65"/>
      <c r="E229" s="91" t="s">
        <v>126</v>
      </c>
      <c r="F229" s="80"/>
      <c r="G229" s="81"/>
      <c r="H229" s="36" t="e">
        <f t="shared" si="13"/>
        <v>#DIV/0!</v>
      </c>
    </row>
    <row r="230" spans="2:8" s="35" customFormat="1" ht="30" hidden="1" customHeight="1" thickBot="1" x14ac:dyDescent="0.3">
      <c r="B230" s="103">
        <v>4262</v>
      </c>
      <c r="C230" s="114"/>
      <c r="D230" s="65"/>
      <c r="E230" s="92" t="s">
        <v>91</v>
      </c>
      <c r="F230" s="80"/>
      <c r="G230" s="81"/>
      <c r="H230" s="36" t="e">
        <f t="shared" si="13"/>
        <v>#DIV/0!</v>
      </c>
    </row>
    <row r="231" spans="2:8" s="50" customFormat="1" ht="30" hidden="1" customHeight="1" thickBot="1" x14ac:dyDescent="0.3">
      <c r="B231" s="109">
        <v>94</v>
      </c>
      <c r="C231" s="110"/>
      <c r="D231" s="68"/>
      <c r="E231" s="95" t="s">
        <v>124</v>
      </c>
      <c r="F231" s="84">
        <f>F232</f>
        <v>0</v>
      </c>
      <c r="G231" s="84">
        <f>G232</f>
        <v>0</v>
      </c>
      <c r="H231" s="49" t="e">
        <f t="shared" si="13"/>
        <v>#DIV/0!</v>
      </c>
    </row>
    <row r="232" spans="2:8" s="35" customFormat="1" ht="30" hidden="1" customHeight="1" thickBot="1" x14ac:dyDescent="0.3">
      <c r="B232" s="111">
        <v>42</v>
      </c>
      <c r="C232" s="112"/>
      <c r="D232" s="66"/>
      <c r="E232" s="99" t="s">
        <v>85</v>
      </c>
      <c r="F232" s="85">
        <f>F233</f>
        <v>0</v>
      </c>
      <c r="G232" s="85">
        <f>G233</f>
        <v>0</v>
      </c>
      <c r="H232" s="36" t="e">
        <f>G232/F232*100</f>
        <v>#DIV/0!</v>
      </c>
    </row>
    <row r="233" spans="2:8" s="35" customFormat="1" ht="30" hidden="1" customHeight="1" thickBot="1" x14ac:dyDescent="0.3">
      <c r="B233" s="103">
        <v>4222</v>
      </c>
      <c r="C233" s="114"/>
      <c r="D233" s="65"/>
      <c r="E233" s="91" t="s">
        <v>126</v>
      </c>
      <c r="F233" s="80">
        <v>0</v>
      </c>
      <c r="G233" s="81">
        <v>0</v>
      </c>
      <c r="H233" s="36" t="e">
        <f>G233/F233*100</f>
        <v>#DIV/0!</v>
      </c>
    </row>
    <row r="234" spans="2:8" s="50" customFormat="1" ht="30" hidden="1" customHeight="1" thickBot="1" x14ac:dyDescent="0.3">
      <c r="B234" s="109">
        <v>52</v>
      </c>
      <c r="C234" s="110"/>
      <c r="D234" s="68"/>
      <c r="E234" s="95" t="s">
        <v>117</v>
      </c>
      <c r="F234" s="84">
        <f>F235</f>
        <v>0</v>
      </c>
      <c r="G234" s="84">
        <f>G235</f>
        <v>0</v>
      </c>
      <c r="H234" s="49" t="e">
        <f t="shared" ref="H234:H297" si="14">G234/F234*100</f>
        <v>#DIV/0!</v>
      </c>
    </row>
    <row r="235" spans="2:8" s="35" customFormat="1" ht="30" hidden="1" customHeight="1" thickBot="1" x14ac:dyDescent="0.3">
      <c r="B235" s="115">
        <v>32</v>
      </c>
      <c r="C235" s="116"/>
      <c r="D235" s="66"/>
      <c r="E235" s="98" t="s">
        <v>12</v>
      </c>
      <c r="F235" s="85">
        <f>F236+F237+F238+F239+F240+F241+F242+F243+F244</f>
        <v>0</v>
      </c>
      <c r="G235" s="85">
        <f>G236+G237+G238+G239+G240+G241+G242+G243+G244</f>
        <v>0</v>
      </c>
      <c r="H235" s="36" t="e">
        <f t="shared" si="14"/>
        <v>#DIV/0!</v>
      </c>
    </row>
    <row r="236" spans="2:8" s="35" customFormat="1" ht="30" hidden="1" customHeight="1" thickBot="1" x14ac:dyDescent="0.3">
      <c r="B236" s="117">
        <v>3211</v>
      </c>
      <c r="C236" s="118"/>
      <c r="D236" s="65"/>
      <c r="E236" s="91" t="s">
        <v>22</v>
      </c>
      <c r="F236" s="80"/>
      <c r="G236" s="81"/>
      <c r="H236" s="36" t="e">
        <f t="shared" si="14"/>
        <v>#DIV/0!</v>
      </c>
    </row>
    <row r="237" spans="2:8" s="35" customFormat="1" ht="30" hidden="1" customHeight="1" thickBot="1" x14ac:dyDescent="0.3">
      <c r="B237" s="117">
        <v>3212</v>
      </c>
      <c r="C237" s="118"/>
      <c r="D237" s="65"/>
      <c r="E237" s="92" t="s">
        <v>61</v>
      </c>
      <c r="F237" s="80"/>
      <c r="G237" s="81"/>
      <c r="H237" s="36" t="e">
        <f t="shared" si="14"/>
        <v>#DIV/0!</v>
      </c>
    </row>
    <row r="238" spans="2:8" s="35" customFormat="1" ht="30" hidden="1" customHeight="1" thickBot="1" x14ac:dyDescent="0.3">
      <c r="B238" s="103">
        <v>3213</v>
      </c>
      <c r="C238" s="114"/>
      <c r="D238" s="65"/>
      <c r="E238" s="91" t="s">
        <v>62</v>
      </c>
      <c r="F238" s="80"/>
      <c r="G238" s="81"/>
      <c r="H238" s="36" t="e">
        <f t="shared" si="14"/>
        <v>#DIV/0!</v>
      </c>
    </row>
    <row r="239" spans="2:8" s="35" customFormat="1" ht="30" hidden="1" customHeight="1" thickBot="1" x14ac:dyDescent="0.3">
      <c r="B239" s="103">
        <v>3214</v>
      </c>
      <c r="C239" s="114"/>
      <c r="D239" s="65"/>
      <c r="E239" s="91" t="s">
        <v>63</v>
      </c>
      <c r="F239" s="80"/>
      <c r="G239" s="81"/>
      <c r="H239" s="36" t="e">
        <f t="shared" si="14"/>
        <v>#DIV/0!</v>
      </c>
    </row>
    <row r="240" spans="2:8" s="35" customFormat="1" ht="30" hidden="1" customHeight="1" thickBot="1" x14ac:dyDescent="0.3">
      <c r="B240" s="103">
        <v>3221</v>
      </c>
      <c r="C240" s="114"/>
      <c r="D240" s="65"/>
      <c r="E240" s="92" t="s">
        <v>65</v>
      </c>
      <c r="F240" s="80"/>
      <c r="G240" s="81"/>
      <c r="H240" s="36" t="e">
        <f t="shared" si="14"/>
        <v>#DIV/0!</v>
      </c>
    </row>
    <row r="241" spans="2:8" s="35" customFormat="1" ht="30" hidden="1" customHeight="1" thickBot="1" x14ac:dyDescent="0.3">
      <c r="B241" s="103">
        <v>3222</v>
      </c>
      <c r="C241" s="114"/>
      <c r="D241" s="65"/>
      <c r="E241" s="92" t="s">
        <v>66</v>
      </c>
      <c r="F241" s="80"/>
      <c r="G241" s="81"/>
      <c r="H241" s="36" t="e">
        <f t="shared" si="14"/>
        <v>#DIV/0!</v>
      </c>
    </row>
    <row r="242" spans="2:8" s="35" customFormat="1" ht="30" hidden="1" customHeight="1" thickBot="1" x14ac:dyDescent="0.3">
      <c r="B242" s="103">
        <v>3223</v>
      </c>
      <c r="C242" s="114"/>
      <c r="D242" s="65"/>
      <c r="E242" s="92" t="s">
        <v>67</v>
      </c>
      <c r="F242" s="80"/>
      <c r="G242" s="81"/>
      <c r="H242" s="36" t="e">
        <f t="shared" si="14"/>
        <v>#DIV/0!</v>
      </c>
    </row>
    <row r="243" spans="2:8" s="35" customFormat="1" ht="30" hidden="1" customHeight="1" thickBot="1" x14ac:dyDescent="0.3">
      <c r="B243" s="103">
        <v>3225</v>
      </c>
      <c r="C243" s="114"/>
      <c r="D243" s="65"/>
      <c r="E243" s="92" t="s">
        <v>69</v>
      </c>
      <c r="F243" s="80"/>
      <c r="G243" s="81"/>
      <c r="H243" s="36" t="e">
        <f t="shared" si="14"/>
        <v>#DIV/0!</v>
      </c>
    </row>
    <row r="244" spans="2:8" s="35" customFormat="1" ht="30" hidden="1" customHeight="1" thickBot="1" x14ac:dyDescent="0.3">
      <c r="B244" s="103">
        <v>3239</v>
      </c>
      <c r="C244" s="114"/>
      <c r="D244" s="65"/>
      <c r="E244" s="92" t="s">
        <v>77</v>
      </c>
      <c r="F244" s="80"/>
      <c r="G244" s="81"/>
      <c r="H244" s="36" t="e">
        <f t="shared" si="14"/>
        <v>#DIV/0!</v>
      </c>
    </row>
    <row r="245" spans="2:8" s="35" customFormat="1" ht="30" customHeight="1" thickBot="1" x14ac:dyDescent="0.3">
      <c r="B245" s="107"/>
      <c r="C245" s="108"/>
      <c r="D245" s="67"/>
      <c r="E245" s="94" t="s">
        <v>132</v>
      </c>
      <c r="F245" s="83">
        <f>F246+F280+F283+F295+F298</f>
        <v>329.09999999999997</v>
      </c>
      <c r="G245" s="83">
        <f>G246+G280+G283+G295+G298</f>
        <v>321.09999999999997</v>
      </c>
      <c r="H245" s="55">
        <f t="shared" si="14"/>
        <v>97.569127924642956</v>
      </c>
    </row>
    <row r="246" spans="2:8" s="50" customFormat="1" ht="30" hidden="1" customHeight="1" thickBot="1" x14ac:dyDescent="0.3">
      <c r="B246" s="109">
        <v>11</v>
      </c>
      <c r="C246" s="110"/>
      <c r="D246" s="68"/>
      <c r="E246" s="95" t="s">
        <v>114</v>
      </c>
      <c r="F246" s="84">
        <f>F247+F251+F273+F275</f>
        <v>0</v>
      </c>
      <c r="G246" s="84">
        <f>G247+G251+G273+G275</f>
        <v>0</v>
      </c>
      <c r="H246" s="49" t="e">
        <f t="shared" si="14"/>
        <v>#DIV/0!</v>
      </c>
    </row>
    <row r="247" spans="2:8" s="35" customFormat="1" ht="30" hidden="1" customHeight="1" thickBot="1" x14ac:dyDescent="0.3">
      <c r="B247" s="111">
        <v>31</v>
      </c>
      <c r="C247" s="112"/>
      <c r="D247" s="66"/>
      <c r="E247" s="96" t="s">
        <v>122</v>
      </c>
      <c r="F247" s="85">
        <f>F248+F249+F250</f>
        <v>0</v>
      </c>
      <c r="G247" s="85">
        <f>G248+G249+G250</f>
        <v>0</v>
      </c>
      <c r="H247" s="36" t="e">
        <f t="shared" si="14"/>
        <v>#DIV/0!</v>
      </c>
    </row>
    <row r="248" spans="2:8" s="35" customFormat="1" ht="30" hidden="1" customHeight="1" thickBot="1" x14ac:dyDescent="0.3">
      <c r="B248" s="103">
        <v>3111</v>
      </c>
      <c r="C248" s="114"/>
      <c r="D248" s="65"/>
      <c r="E248" s="91" t="s">
        <v>20</v>
      </c>
      <c r="F248" s="80"/>
      <c r="G248" s="81"/>
      <c r="H248" s="36" t="e">
        <f t="shared" si="14"/>
        <v>#DIV/0!</v>
      </c>
    </row>
    <row r="249" spans="2:8" s="35" customFormat="1" ht="30" hidden="1" customHeight="1" thickBot="1" x14ac:dyDescent="0.3">
      <c r="B249" s="103">
        <v>3121</v>
      </c>
      <c r="C249" s="114"/>
      <c r="D249" s="65"/>
      <c r="E249" s="91" t="s">
        <v>58</v>
      </c>
      <c r="F249" s="80"/>
      <c r="G249" s="81"/>
      <c r="H249" s="36" t="e">
        <f t="shared" si="14"/>
        <v>#DIV/0!</v>
      </c>
    </row>
    <row r="250" spans="2:8" s="35" customFormat="1" ht="30" hidden="1" customHeight="1" thickBot="1" x14ac:dyDescent="0.3">
      <c r="B250" s="103">
        <v>3132</v>
      </c>
      <c r="C250" s="114"/>
      <c r="D250" s="65"/>
      <c r="E250" s="100" t="s">
        <v>60</v>
      </c>
      <c r="F250" s="80"/>
      <c r="G250" s="81"/>
      <c r="H250" s="36" t="e">
        <f t="shared" si="14"/>
        <v>#DIV/0!</v>
      </c>
    </row>
    <row r="251" spans="2:8" s="35" customFormat="1" ht="30" hidden="1" customHeight="1" thickBot="1" x14ac:dyDescent="0.3">
      <c r="B251" s="115">
        <v>32</v>
      </c>
      <c r="C251" s="116"/>
      <c r="D251" s="66"/>
      <c r="E251" s="98" t="s">
        <v>12</v>
      </c>
      <c r="F251" s="85">
        <f>F252+F253+F254+F255+F256+F257+F258+F259+F260+F261+F262+F263+F264+F265+F266+F268+F267+F269+F270+F271+F272</f>
        <v>0</v>
      </c>
      <c r="G251" s="85">
        <f>G252+G253+G254+G255+G256+G257+G258+G259+G260+G261+G262+G263+G264+G265+G266+G268+G267+G269+G270+G271+G272</f>
        <v>0</v>
      </c>
      <c r="H251" s="36" t="e">
        <f t="shared" si="14"/>
        <v>#DIV/0!</v>
      </c>
    </row>
    <row r="252" spans="2:8" s="35" customFormat="1" ht="30" hidden="1" customHeight="1" thickBot="1" x14ac:dyDescent="0.3">
      <c r="B252" s="117">
        <v>3211</v>
      </c>
      <c r="C252" s="118"/>
      <c r="D252" s="65"/>
      <c r="E252" s="91" t="s">
        <v>22</v>
      </c>
      <c r="F252" s="80"/>
      <c r="G252" s="81"/>
      <c r="H252" s="36" t="e">
        <f t="shared" si="14"/>
        <v>#DIV/0!</v>
      </c>
    </row>
    <row r="253" spans="2:8" s="35" customFormat="1" ht="30" hidden="1" customHeight="1" thickBot="1" x14ac:dyDescent="0.3">
      <c r="B253" s="117">
        <v>3212</v>
      </c>
      <c r="C253" s="118"/>
      <c r="D253" s="65"/>
      <c r="E253" s="92" t="s">
        <v>61</v>
      </c>
      <c r="F253" s="80"/>
      <c r="G253" s="81"/>
      <c r="H253" s="36" t="e">
        <f t="shared" si="14"/>
        <v>#DIV/0!</v>
      </c>
    </row>
    <row r="254" spans="2:8" s="35" customFormat="1" ht="30" hidden="1" customHeight="1" thickBot="1" x14ac:dyDescent="0.3">
      <c r="B254" s="103">
        <v>3213</v>
      </c>
      <c r="C254" s="114"/>
      <c r="D254" s="65"/>
      <c r="E254" s="91" t="s">
        <v>62</v>
      </c>
      <c r="F254" s="80"/>
      <c r="G254" s="81"/>
      <c r="H254" s="36" t="e">
        <f t="shared" si="14"/>
        <v>#DIV/0!</v>
      </c>
    </row>
    <row r="255" spans="2:8" s="35" customFormat="1" ht="30" hidden="1" customHeight="1" thickBot="1" x14ac:dyDescent="0.3">
      <c r="B255" s="103">
        <v>3214</v>
      </c>
      <c r="C255" s="114"/>
      <c r="D255" s="65"/>
      <c r="E255" s="91" t="s">
        <v>63</v>
      </c>
      <c r="F255" s="80"/>
      <c r="G255" s="81"/>
      <c r="H255" s="36" t="e">
        <f t="shared" si="14"/>
        <v>#DIV/0!</v>
      </c>
    </row>
    <row r="256" spans="2:8" s="35" customFormat="1" ht="30" hidden="1" customHeight="1" thickBot="1" x14ac:dyDescent="0.3">
      <c r="B256" s="103">
        <v>3221</v>
      </c>
      <c r="C256" s="114"/>
      <c r="D256" s="65"/>
      <c r="E256" s="92" t="s">
        <v>65</v>
      </c>
      <c r="F256" s="80"/>
      <c r="G256" s="81"/>
      <c r="H256" s="36" t="e">
        <f t="shared" si="14"/>
        <v>#DIV/0!</v>
      </c>
    </row>
    <row r="257" spans="2:8" s="35" customFormat="1" ht="30" hidden="1" customHeight="1" thickBot="1" x14ac:dyDescent="0.3">
      <c r="B257" s="103">
        <v>3222</v>
      </c>
      <c r="C257" s="114"/>
      <c r="D257" s="65"/>
      <c r="E257" s="92" t="s">
        <v>66</v>
      </c>
      <c r="F257" s="80"/>
      <c r="G257" s="81"/>
      <c r="H257" s="36" t="e">
        <f t="shared" si="14"/>
        <v>#DIV/0!</v>
      </c>
    </row>
    <row r="258" spans="2:8" s="35" customFormat="1" ht="30" hidden="1" customHeight="1" thickBot="1" x14ac:dyDescent="0.3">
      <c r="B258" s="103">
        <v>3223</v>
      </c>
      <c r="C258" s="114"/>
      <c r="D258" s="65"/>
      <c r="E258" s="92" t="s">
        <v>67</v>
      </c>
      <c r="F258" s="80"/>
      <c r="G258" s="81"/>
      <c r="H258" s="36" t="e">
        <f t="shared" si="14"/>
        <v>#DIV/0!</v>
      </c>
    </row>
    <row r="259" spans="2:8" s="35" customFormat="1" ht="30" hidden="1" customHeight="1" thickBot="1" x14ac:dyDescent="0.3">
      <c r="B259" s="103">
        <v>3224</v>
      </c>
      <c r="C259" s="114"/>
      <c r="D259" s="65"/>
      <c r="E259" s="92" t="s">
        <v>68</v>
      </c>
      <c r="F259" s="80"/>
      <c r="G259" s="81"/>
      <c r="H259" s="36" t="e">
        <f t="shared" si="14"/>
        <v>#DIV/0!</v>
      </c>
    </row>
    <row r="260" spans="2:8" s="35" customFormat="1" ht="30" hidden="1" customHeight="1" thickBot="1" x14ac:dyDescent="0.3">
      <c r="B260" s="103">
        <v>3225</v>
      </c>
      <c r="C260" s="114"/>
      <c r="D260" s="65"/>
      <c r="E260" s="92" t="s">
        <v>69</v>
      </c>
      <c r="F260" s="80"/>
      <c r="G260" s="81"/>
      <c r="H260" s="36" t="e">
        <f t="shared" si="14"/>
        <v>#DIV/0!</v>
      </c>
    </row>
    <row r="261" spans="2:8" s="35" customFormat="1" ht="27" hidden="1" customHeight="1" thickBot="1" x14ac:dyDescent="0.3">
      <c r="B261" s="103">
        <v>3236</v>
      </c>
      <c r="C261" s="114"/>
      <c r="D261" s="65"/>
      <c r="E261" s="92" t="s">
        <v>74</v>
      </c>
      <c r="F261" s="80"/>
      <c r="G261" s="81"/>
      <c r="H261" s="36" t="e">
        <f t="shared" si="14"/>
        <v>#DIV/0!</v>
      </c>
    </row>
    <row r="262" spans="2:8" s="35" customFormat="1" ht="30" hidden="1" customHeight="1" thickBot="1" x14ac:dyDescent="0.3">
      <c r="B262" s="103">
        <v>3231</v>
      </c>
      <c r="C262" s="114"/>
      <c r="D262" s="65"/>
      <c r="E262" s="91" t="s">
        <v>71</v>
      </c>
      <c r="F262" s="80"/>
      <c r="G262" s="81"/>
      <c r="H262" s="36" t="e">
        <f t="shared" si="14"/>
        <v>#DIV/0!</v>
      </c>
    </row>
    <row r="263" spans="2:8" s="35" customFormat="1" ht="30" hidden="1" customHeight="1" thickBot="1" x14ac:dyDescent="0.3">
      <c r="B263" s="103">
        <v>3232</v>
      </c>
      <c r="C263" s="114"/>
      <c r="D263" s="65"/>
      <c r="E263" s="92" t="s">
        <v>72</v>
      </c>
      <c r="F263" s="80"/>
      <c r="G263" s="81"/>
      <c r="H263" s="36" t="e">
        <f t="shared" si="14"/>
        <v>#DIV/0!</v>
      </c>
    </row>
    <row r="264" spans="2:8" s="35" customFormat="1" ht="30" hidden="1" customHeight="1" thickBot="1" x14ac:dyDescent="0.3">
      <c r="B264" s="103">
        <v>3234</v>
      </c>
      <c r="C264" s="114"/>
      <c r="D264" s="65"/>
      <c r="E264" s="92" t="s">
        <v>73</v>
      </c>
      <c r="F264" s="80"/>
      <c r="G264" s="81"/>
      <c r="H264" s="36" t="e">
        <f t="shared" si="14"/>
        <v>#DIV/0!</v>
      </c>
    </row>
    <row r="265" spans="2:8" s="35" customFormat="1" ht="30" hidden="1" customHeight="1" thickBot="1" x14ac:dyDescent="0.3">
      <c r="B265" s="103">
        <v>3236</v>
      </c>
      <c r="C265" s="114"/>
      <c r="D265" s="65"/>
      <c r="E265" s="92" t="s">
        <v>74</v>
      </c>
      <c r="F265" s="80"/>
      <c r="G265" s="81"/>
      <c r="H265" s="36" t="e">
        <f t="shared" si="14"/>
        <v>#DIV/0!</v>
      </c>
    </row>
    <row r="266" spans="2:8" s="35" customFormat="1" ht="30" hidden="1" customHeight="1" thickBot="1" x14ac:dyDescent="0.3">
      <c r="B266" s="103">
        <v>3237</v>
      </c>
      <c r="C266" s="114"/>
      <c r="D266" s="65"/>
      <c r="E266" s="92" t="s">
        <v>75</v>
      </c>
      <c r="F266" s="80"/>
      <c r="G266" s="81"/>
      <c r="H266" s="36" t="e">
        <f t="shared" si="14"/>
        <v>#DIV/0!</v>
      </c>
    </row>
    <row r="267" spans="2:8" s="35" customFormat="1" ht="30" hidden="1" customHeight="1" thickBot="1" x14ac:dyDescent="0.3">
      <c r="B267" s="103">
        <v>3238</v>
      </c>
      <c r="C267" s="114"/>
      <c r="D267" s="65"/>
      <c r="E267" s="92" t="s">
        <v>76</v>
      </c>
      <c r="F267" s="80"/>
      <c r="G267" s="81"/>
      <c r="H267" s="36" t="e">
        <f t="shared" si="14"/>
        <v>#DIV/0!</v>
      </c>
    </row>
    <row r="268" spans="2:8" s="35" customFormat="1" ht="30" hidden="1" customHeight="1" thickBot="1" x14ac:dyDescent="0.3">
      <c r="B268" s="103">
        <v>3239</v>
      </c>
      <c r="C268" s="114"/>
      <c r="D268" s="65"/>
      <c r="E268" s="92" t="s">
        <v>77</v>
      </c>
      <c r="F268" s="80"/>
      <c r="G268" s="81"/>
      <c r="H268" s="36" t="e">
        <f t="shared" si="14"/>
        <v>#DIV/0!</v>
      </c>
    </row>
    <row r="269" spans="2:8" s="35" customFormat="1" ht="27" hidden="1" customHeight="1" thickBot="1" x14ac:dyDescent="0.3">
      <c r="B269" s="103">
        <v>3292</v>
      </c>
      <c r="C269" s="114"/>
      <c r="D269" s="65"/>
      <c r="E269" s="92" t="s">
        <v>79</v>
      </c>
      <c r="F269" s="80"/>
      <c r="G269" s="81"/>
      <c r="H269" s="36" t="e">
        <f t="shared" si="14"/>
        <v>#DIV/0!</v>
      </c>
    </row>
    <row r="270" spans="2:8" s="35" customFormat="1" ht="30" hidden="1" customHeight="1" thickBot="1" x14ac:dyDescent="0.3">
      <c r="B270" s="103">
        <v>3293</v>
      </c>
      <c r="C270" s="114"/>
      <c r="D270" s="65"/>
      <c r="E270" s="91" t="s">
        <v>80</v>
      </c>
      <c r="F270" s="80"/>
      <c r="G270" s="81"/>
      <c r="H270" s="36" t="e">
        <f t="shared" si="14"/>
        <v>#DIV/0!</v>
      </c>
    </row>
    <row r="271" spans="2:8" s="35" customFormat="1" ht="30" hidden="1" customHeight="1" thickBot="1" x14ac:dyDescent="0.3">
      <c r="B271" s="103">
        <v>3295</v>
      </c>
      <c r="C271" s="114"/>
      <c r="D271" s="65"/>
      <c r="E271" s="92" t="s">
        <v>81</v>
      </c>
      <c r="F271" s="80"/>
      <c r="G271" s="81"/>
      <c r="H271" s="36" t="e">
        <f t="shared" si="14"/>
        <v>#DIV/0!</v>
      </c>
    </row>
    <row r="272" spans="2:8" s="35" customFormat="1" ht="30" hidden="1" customHeight="1" thickBot="1" x14ac:dyDescent="0.3">
      <c r="B272" s="103">
        <v>3299</v>
      </c>
      <c r="C272" s="114"/>
      <c r="D272" s="65"/>
      <c r="E272" s="92" t="s">
        <v>78</v>
      </c>
      <c r="F272" s="80"/>
      <c r="G272" s="81"/>
      <c r="H272" s="36" t="e">
        <f t="shared" si="14"/>
        <v>#DIV/0!</v>
      </c>
    </row>
    <row r="273" spans="2:8" s="35" customFormat="1" ht="30" hidden="1" customHeight="1" thickBot="1" x14ac:dyDescent="0.3">
      <c r="B273" s="115">
        <v>34</v>
      </c>
      <c r="C273" s="116"/>
      <c r="D273" s="66"/>
      <c r="E273" s="98" t="s">
        <v>82</v>
      </c>
      <c r="F273" s="85">
        <f>F274</f>
        <v>0</v>
      </c>
      <c r="G273" s="85">
        <f>G274</f>
        <v>0</v>
      </c>
      <c r="H273" s="36" t="e">
        <f t="shared" si="14"/>
        <v>#DIV/0!</v>
      </c>
    </row>
    <row r="274" spans="2:8" s="35" customFormat="1" ht="30" hidden="1" customHeight="1" thickBot="1" x14ac:dyDescent="0.3">
      <c r="B274" s="103">
        <v>3431</v>
      </c>
      <c r="C274" s="114"/>
      <c r="D274" s="65"/>
      <c r="E274" s="92" t="s">
        <v>84</v>
      </c>
      <c r="F274" s="80"/>
      <c r="G274" s="81"/>
      <c r="H274" s="36" t="e">
        <f t="shared" si="14"/>
        <v>#DIV/0!</v>
      </c>
    </row>
    <row r="275" spans="2:8" s="35" customFormat="1" ht="30" hidden="1" customHeight="1" thickBot="1" x14ac:dyDescent="0.3">
      <c r="B275" s="115">
        <v>42</v>
      </c>
      <c r="C275" s="116"/>
      <c r="D275" s="66"/>
      <c r="E275" s="98" t="s">
        <v>85</v>
      </c>
      <c r="F275" s="85">
        <f>F276+F277+F278+F279</f>
        <v>0</v>
      </c>
      <c r="G275" s="85">
        <f>G276+G277+G278+G279</f>
        <v>0</v>
      </c>
      <c r="H275" s="36" t="e">
        <f t="shared" si="14"/>
        <v>#DIV/0!</v>
      </c>
    </row>
    <row r="276" spans="2:8" s="35" customFormat="1" ht="30" hidden="1" customHeight="1" thickBot="1" x14ac:dyDescent="0.3">
      <c r="B276" s="103">
        <v>4221</v>
      </c>
      <c r="C276" s="114"/>
      <c r="D276" s="65"/>
      <c r="E276" s="92" t="s">
        <v>87</v>
      </c>
      <c r="F276" s="80"/>
      <c r="G276" s="81"/>
      <c r="H276" s="36" t="e">
        <f t="shared" si="14"/>
        <v>#DIV/0!</v>
      </c>
    </row>
    <row r="277" spans="2:8" s="35" customFormat="1" ht="30" hidden="1" customHeight="1" thickBot="1" x14ac:dyDescent="0.3">
      <c r="B277" s="103">
        <v>4222</v>
      </c>
      <c r="C277" s="114"/>
      <c r="D277" s="65"/>
      <c r="E277" s="92" t="s">
        <v>88</v>
      </c>
      <c r="F277" s="80"/>
      <c r="G277" s="81"/>
      <c r="H277" s="36" t="e">
        <f t="shared" si="14"/>
        <v>#DIV/0!</v>
      </c>
    </row>
    <row r="278" spans="2:8" s="35" customFormat="1" ht="30" hidden="1" customHeight="1" thickBot="1" x14ac:dyDescent="0.3">
      <c r="B278" s="103">
        <v>4223</v>
      </c>
      <c r="C278" s="114"/>
      <c r="D278" s="65"/>
      <c r="E278" s="92" t="s">
        <v>89</v>
      </c>
      <c r="F278" s="80"/>
      <c r="G278" s="81"/>
      <c r="H278" s="36" t="e">
        <f t="shared" si="14"/>
        <v>#DIV/0!</v>
      </c>
    </row>
    <row r="279" spans="2:8" s="35" customFormat="1" ht="30" hidden="1" customHeight="1" thickBot="1" x14ac:dyDescent="0.3">
      <c r="B279" s="103">
        <v>4262</v>
      </c>
      <c r="C279" s="114"/>
      <c r="D279" s="65"/>
      <c r="E279" s="92" t="s">
        <v>91</v>
      </c>
      <c r="F279" s="80"/>
      <c r="G279" s="81"/>
      <c r="H279" s="36" t="e">
        <f t="shared" si="14"/>
        <v>#DIV/0!</v>
      </c>
    </row>
    <row r="280" spans="2:8" s="50" customFormat="1" ht="30" hidden="1" customHeight="1" thickBot="1" x14ac:dyDescent="0.3">
      <c r="B280" s="109">
        <v>93</v>
      </c>
      <c r="C280" s="110"/>
      <c r="D280" s="68"/>
      <c r="E280" s="95" t="s">
        <v>123</v>
      </c>
      <c r="F280" s="84">
        <f>F281</f>
        <v>0</v>
      </c>
      <c r="G280" s="84">
        <f>G281</f>
        <v>0</v>
      </c>
      <c r="H280" s="49" t="e">
        <f t="shared" si="14"/>
        <v>#DIV/0!</v>
      </c>
    </row>
    <row r="281" spans="2:8" s="35" customFormat="1" ht="30" hidden="1" customHeight="1" thickBot="1" x14ac:dyDescent="0.3">
      <c r="B281" s="111">
        <v>42</v>
      </c>
      <c r="C281" s="112"/>
      <c r="D281" s="66"/>
      <c r="E281" s="99" t="s">
        <v>85</v>
      </c>
      <c r="F281" s="85">
        <f>F282</f>
        <v>0</v>
      </c>
      <c r="G281" s="85">
        <f>G282</f>
        <v>0</v>
      </c>
      <c r="H281" s="36" t="e">
        <f t="shared" si="14"/>
        <v>#DIV/0!</v>
      </c>
    </row>
    <row r="282" spans="2:8" s="35" customFormat="1" ht="30" hidden="1" customHeight="1" thickBot="1" x14ac:dyDescent="0.3">
      <c r="B282" s="103">
        <v>4221</v>
      </c>
      <c r="C282" s="114"/>
      <c r="D282" s="65"/>
      <c r="E282" s="91" t="s">
        <v>87</v>
      </c>
      <c r="F282" s="80"/>
      <c r="G282" s="81"/>
      <c r="H282" s="36" t="e">
        <f t="shared" si="14"/>
        <v>#DIV/0!</v>
      </c>
    </row>
    <row r="283" spans="2:8" s="50" customFormat="1" ht="30" hidden="1" customHeight="1" thickBot="1" x14ac:dyDescent="0.3">
      <c r="B283" s="109">
        <v>41</v>
      </c>
      <c r="C283" s="110"/>
      <c r="D283" s="68"/>
      <c r="E283" s="95" t="s">
        <v>116</v>
      </c>
      <c r="F283" s="84">
        <f>F284</f>
        <v>0</v>
      </c>
      <c r="G283" s="84">
        <f>G284</f>
        <v>0</v>
      </c>
      <c r="H283" s="49" t="e">
        <f t="shared" si="14"/>
        <v>#DIV/0!</v>
      </c>
    </row>
    <row r="284" spans="2:8" s="35" customFormat="1" ht="30" hidden="1" customHeight="1" thickBot="1" x14ac:dyDescent="0.3">
      <c r="B284" s="115">
        <v>32</v>
      </c>
      <c r="C284" s="116"/>
      <c r="D284" s="66"/>
      <c r="E284" s="98" t="s">
        <v>12</v>
      </c>
      <c r="F284" s="85">
        <f>F285+F286+F287+F288+F289+F290+F291+F292+F293+F294</f>
        <v>0</v>
      </c>
      <c r="G284" s="85">
        <f>G285+G286+G287+G288+G289+G290+G291+G292+G293+G294</f>
        <v>0</v>
      </c>
      <c r="H284" s="36" t="e">
        <f t="shared" si="14"/>
        <v>#DIV/0!</v>
      </c>
    </row>
    <row r="285" spans="2:8" s="35" customFormat="1" ht="30" hidden="1" customHeight="1" thickBot="1" x14ac:dyDescent="0.3">
      <c r="B285" s="117">
        <v>3211</v>
      </c>
      <c r="C285" s="118"/>
      <c r="D285" s="65"/>
      <c r="E285" s="91" t="s">
        <v>22</v>
      </c>
      <c r="F285" s="80"/>
      <c r="G285" s="81"/>
      <c r="H285" s="36" t="e">
        <f t="shared" si="14"/>
        <v>#DIV/0!</v>
      </c>
    </row>
    <row r="286" spans="2:8" s="35" customFormat="1" ht="30" hidden="1" customHeight="1" thickBot="1" x14ac:dyDescent="0.3">
      <c r="B286" s="117">
        <v>3212</v>
      </c>
      <c r="C286" s="118"/>
      <c r="D286" s="65"/>
      <c r="E286" s="92" t="s">
        <v>61</v>
      </c>
      <c r="F286" s="80"/>
      <c r="G286" s="81"/>
      <c r="H286" s="36" t="e">
        <f t="shared" si="14"/>
        <v>#DIV/0!</v>
      </c>
    </row>
    <row r="287" spans="2:8" s="35" customFormat="1" ht="30" hidden="1" customHeight="1" thickBot="1" x14ac:dyDescent="0.3">
      <c r="B287" s="103">
        <v>3213</v>
      </c>
      <c r="C287" s="114"/>
      <c r="D287" s="65"/>
      <c r="E287" s="91" t="s">
        <v>62</v>
      </c>
      <c r="F287" s="80"/>
      <c r="G287" s="81"/>
      <c r="H287" s="36" t="e">
        <f t="shared" si="14"/>
        <v>#DIV/0!</v>
      </c>
    </row>
    <row r="288" spans="2:8" s="35" customFormat="1" ht="30" hidden="1" customHeight="1" thickBot="1" x14ac:dyDescent="0.3">
      <c r="B288" s="103">
        <v>3214</v>
      </c>
      <c r="C288" s="114"/>
      <c r="D288" s="65"/>
      <c r="E288" s="91" t="s">
        <v>63</v>
      </c>
      <c r="F288" s="80"/>
      <c r="G288" s="81"/>
      <c r="H288" s="36" t="e">
        <f t="shared" si="14"/>
        <v>#DIV/0!</v>
      </c>
    </row>
    <row r="289" spans="2:8" s="35" customFormat="1" ht="30" hidden="1" customHeight="1" thickBot="1" x14ac:dyDescent="0.3">
      <c r="B289" s="103">
        <v>3221</v>
      </c>
      <c r="C289" s="114"/>
      <c r="D289" s="65"/>
      <c r="E289" s="92" t="s">
        <v>65</v>
      </c>
      <c r="F289" s="80"/>
      <c r="G289" s="81"/>
      <c r="H289" s="36" t="e">
        <f t="shared" si="14"/>
        <v>#DIV/0!</v>
      </c>
    </row>
    <row r="290" spans="2:8" s="35" customFormat="1" ht="30" hidden="1" customHeight="1" thickBot="1" x14ac:dyDescent="0.3">
      <c r="B290" s="103">
        <v>3222</v>
      </c>
      <c r="C290" s="114"/>
      <c r="D290" s="65"/>
      <c r="E290" s="92" t="s">
        <v>66</v>
      </c>
      <c r="F290" s="80"/>
      <c r="G290" s="81"/>
      <c r="H290" s="36" t="e">
        <f t="shared" si="14"/>
        <v>#DIV/0!</v>
      </c>
    </row>
    <row r="291" spans="2:8" s="35" customFormat="1" ht="30" hidden="1" customHeight="1" thickBot="1" x14ac:dyDescent="0.3">
      <c r="B291" s="103">
        <v>3223</v>
      </c>
      <c r="C291" s="114"/>
      <c r="D291" s="65"/>
      <c r="E291" s="92" t="s">
        <v>67</v>
      </c>
      <c r="F291" s="80"/>
      <c r="G291" s="81"/>
      <c r="H291" s="36" t="e">
        <f t="shared" si="14"/>
        <v>#DIV/0!</v>
      </c>
    </row>
    <row r="292" spans="2:8" s="35" customFormat="1" ht="30" hidden="1" customHeight="1" thickBot="1" x14ac:dyDescent="0.3">
      <c r="B292" s="103">
        <v>3224</v>
      </c>
      <c r="C292" s="114"/>
      <c r="D292" s="65"/>
      <c r="E292" s="92" t="s">
        <v>68</v>
      </c>
      <c r="F292" s="80"/>
      <c r="G292" s="81"/>
      <c r="H292" s="36" t="e">
        <f t="shared" si="14"/>
        <v>#DIV/0!</v>
      </c>
    </row>
    <row r="293" spans="2:8" s="35" customFormat="1" ht="30" hidden="1" customHeight="1" thickBot="1" x14ac:dyDescent="0.3">
      <c r="B293" s="103">
        <v>3225</v>
      </c>
      <c r="C293" s="114"/>
      <c r="D293" s="65"/>
      <c r="E293" s="92" t="s">
        <v>69</v>
      </c>
      <c r="F293" s="80"/>
      <c r="G293" s="81"/>
      <c r="H293" s="36" t="e">
        <f t="shared" si="14"/>
        <v>#DIV/0!</v>
      </c>
    </row>
    <row r="294" spans="2:8" s="35" customFormat="1" ht="27" hidden="1" customHeight="1" thickBot="1" x14ac:dyDescent="0.3">
      <c r="B294" s="103">
        <v>3227</v>
      </c>
      <c r="C294" s="114"/>
      <c r="D294" s="65"/>
      <c r="E294" s="92" t="s">
        <v>70</v>
      </c>
      <c r="F294" s="80"/>
      <c r="G294" s="81"/>
      <c r="H294" s="36" t="e">
        <f t="shared" si="14"/>
        <v>#DIV/0!</v>
      </c>
    </row>
    <row r="295" spans="2:8" s="50" customFormat="1" ht="30" hidden="1" customHeight="1" thickBot="1" x14ac:dyDescent="0.3">
      <c r="B295" s="109">
        <v>94</v>
      </c>
      <c r="C295" s="110"/>
      <c r="D295" s="68"/>
      <c r="E295" s="95" t="s">
        <v>124</v>
      </c>
      <c r="F295" s="84">
        <f>F296</f>
        <v>0</v>
      </c>
      <c r="G295" s="84">
        <f>G296</f>
        <v>0</v>
      </c>
      <c r="H295" s="49" t="e">
        <f t="shared" si="14"/>
        <v>#DIV/0!</v>
      </c>
    </row>
    <row r="296" spans="2:8" s="35" customFormat="1" ht="30" hidden="1" customHeight="1" thickBot="1" x14ac:dyDescent="0.3">
      <c r="B296" s="111">
        <v>42</v>
      </c>
      <c r="C296" s="112"/>
      <c r="D296" s="66"/>
      <c r="E296" s="99" t="s">
        <v>85</v>
      </c>
      <c r="F296" s="85">
        <f>F297</f>
        <v>0</v>
      </c>
      <c r="G296" s="85">
        <f>G297</f>
        <v>0</v>
      </c>
      <c r="H296" s="36" t="e">
        <f t="shared" si="14"/>
        <v>#DIV/0!</v>
      </c>
    </row>
    <row r="297" spans="2:8" s="35" customFormat="1" ht="30" hidden="1" customHeight="1" thickBot="1" x14ac:dyDescent="0.3">
      <c r="B297" s="103">
        <v>4221</v>
      </c>
      <c r="C297" s="114"/>
      <c r="D297" s="65"/>
      <c r="E297" s="91" t="s">
        <v>87</v>
      </c>
      <c r="F297" s="80"/>
      <c r="G297" s="81"/>
      <c r="H297" s="36" t="e">
        <f t="shared" si="14"/>
        <v>#DIV/0!</v>
      </c>
    </row>
    <row r="298" spans="2:8" s="50" customFormat="1" ht="30" customHeight="1" thickBot="1" x14ac:dyDescent="0.3">
      <c r="B298" s="109">
        <v>52</v>
      </c>
      <c r="C298" s="110"/>
      <c r="D298" s="68"/>
      <c r="E298" s="95" t="s">
        <v>117</v>
      </c>
      <c r="F298" s="84">
        <f>F299</f>
        <v>329.09999999999997</v>
      </c>
      <c r="G298" s="84">
        <f>G299</f>
        <v>321.09999999999997</v>
      </c>
      <c r="H298" s="49">
        <f t="shared" ref="H298:H358" si="15">G298/F298*100</f>
        <v>97.569127924642956</v>
      </c>
    </row>
    <row r="299" spans="2:8" s="35" customFormat="1" ht="30" customHeight="1" thickBot="1" x14ac:dyDescent="0.3">
      <c r="B299" s="115">
        <v>32</v>
      </c>
      <c r="C299" s="116"/>
      <c r="D299" s="66"/>
      <c r="E299" s="98" t="s">
        <v>12</v>
      </c>
      <c r="F299" s="85">
        <f>F300+F301+F302+F303+F304+F305</f>
        <v>329.09999999999997</v>
      </c>
      <c r="G299" s="85">
        <f>G300+G301+G302+G303+G304+G305</f>
        <v>321.09999999999997</v>
      </c>
      <c r="H299" s="36">
        <f t="shared" si="15"/>
        <v>97.569127924642956</v>
      </c>
    </row>
    <row r="300" spans="2:8" s="35" customFormat="1" ht="30" customHeight="1" thickBot="1" x14ac:dyDescent="0.3">
      <c r="B300" s="117" t="s">
        <v>148</v>
      </c>
      <c r="C300" s="118"/>
      <c r="D300" s="65"/>
      <c r="E300" s="91" t="s">
        <v>65</v>
      </c>
      <c r="F300" s="80">
        <v>202.73999999999998</v>
      </c>
      <c r="G300" s="81">
        <v>182.73999999999998</v>
      </c>
      <c r="H300" s="36">
        <f t="shared" si="15"/>
        <v>90.135148466015593</v>
      </c>
    </row>
    <row r="301" spans="2:8" s="35" customFormat="1" ht="30" customHeight="1" thickBot="1" x14ac:dyDescent="0.3">
      <c r="B301" s="117" t="s">
        <v>158</v>
      </c>
      <c r="C301" s="118"/>
      <c r="D301" s="65"/>
      <c r="E301" s="92" t="s">
        <v>75</v>
      </c>
      <c r="F301" s="80">
        <v>126.36</v>
      </c>
      <c r="G301" s="81">
        <v>106.36</v>
      </c>
      <c r="H301" s="36">
        <f t="shared" si="15"/>
        <v>84.172206394428613</v>
      </c>
    </row>
    <row r="302" spans="2:8" s="35" customFormat="1" ht="30" customHeight="1" thickBot="1" x14ac:dyDescent="0.3">
      <c r="B302" s="103" t="s">
        <v>163</v>
      </c>
      <c r="C302" s="114"/>
      <c r="D302" s="65"/>
      <c r="E302" s="91" t="s">
        <v>79</v>
      </c>
      <c r="F302" s="80">
        <v>0</v>
      </c>
      <c r="G302" s="81">
        <v>32</v>
      </c>
      <c r="H302" s="36" t="e">
        <f t="shared" si="15"/>
        <v>#DIV/0!</v>
      </c>
    </row>
    <row r="303" spans="2:8" s="35" customFormat="1" ht="30" hidden="1" customHeight="1" thickBot="1" x14ac:dyDescent="0.3">
      <c r="B303" s="103">
        <v>3214</v>
      </c>
      <c r="C303" s="114"/>
      <c r="D303" s="65"/>
      <c r="E303" s="91" t="s">
        <v>63</v>
      </c>
      <c r="F303" s="80"/>
      <c r="G303" s="81"/>
      <c r="H303" s="36" t="e">
        <f t="shared" si="15"/>
        <v>#DIV/0!</v>
      </c>
    </row>
    <row r="304" spans="2:8" s="35" customFormat="1" ht="30" hidden="1" customHeight="1" thickBot="1" x14ac:dyDescent="0.3">
      <c r="B304" s="103">
        <v>3221</v>
      </c>
      <c r="C304" s="114"/>
      <c r="D304" s="65"/>
      <c r="E304" s="92" t="s">
        <v>65</v>
      </c>
      <c r="F304" s="80"/>
      <c r="G304" s="81"/>
      <c r="H304" s="36" t="e">
        <f t="shared" si="15"/>
        <v>#DIV/0!</v>
      </c>
    </row>
    <row r="305" spans="2:8" s="35" customFormat="1" ht="30" hidden="1" customHeight="1" thickBot="1" x14ac:dyDescent="0.3">
      <c r="B305" s="103">
        <v>3225</v>
      </c>
      <c r="C305" s="114"/>
      <c r="D305" s="65"/>
      <c r="E305" s="92" t="s">
        <v>69</v>
      </c>
      <c r="F305" s="80"/>
      <c r="G305" s="81"/>
      <c r="H305" s="36" t="e">
        <f t="shared" si="15"/>
        <v>#DIV/0!</v>
      </c>
    </row>
    <row r="306" spans="2:8" s="35" customFormat="1" ht="30" customHeight="1" thickBot="1" x14ac:dyDescent="0.3">
      <c r="B306" s="107"/>
      <c r="C306" s="108"/>
      <c r="D306" s="67"/>
      <c r="E306" s="94" t="s">
        <v>133</v>
      </c>
      <c r="F306" s="83">
        <f>F307+F341+F344+F356+F359+F371</f>
        <v>23276.85</v>
      </c>
      <c r="G306" s="83">
        <f>G307+G341+G344+G356+G359+G371</f>
        <v>22198.99</v>
      </c>
      <c r="H306" s="55">
        <f t="shared" si="15"/>
        <v>95.369390617716761</v>
      </c>
    </row>
    <row r="307" spans="2:8" s="50" customFormat="1" ht="30" hidden="1" customHeight="1" thickBot="1" x14ac:dyDescent="0.3">
      <c r="B307" s="109">
        <v>11</v>
      </c>
      <c r="C307" s="110"/>
      <c r="D307" s="68"/>
      <c r="E307" s="95" t="s">
        <v>114</v>
      </c>
      <c r="F307" s="84">
        <f>F308+F312+F334+F336</f>
        <v>0</v>
      </c>
      <c r="G307" s="84">
        <f>G308+G312+G334+G336</f>
        <v>0</v>
      </c>
      <c r="H307" s="49" t="e">
        <f t="shared" si="15"/>
        <v>#DIV/0!</v>
      </c>
    </row>
    <row r="308" spans="2:8" s="35" customFormat="1" ht="30" hidden="1" customHeight="1" thickBot="1" x14ac:dyDescent="0.3">
      <c r="B308" s="111">
        <v>31</v>
      </c>
      <c r="C308" s="112"/>
      <c r="D308" s="66"/>
      <c r="E308" s="96" t="s">
        <v>122</v>
      </c>
      <c r="F308" s="85">
        <f>F309+F310+F311</f>
        <v>0</v>
      </c>
      <c r="G308" s="85">
        <f>G309+G310+G311</f>
        <v>0</v>
      </c>
      <c r="H308" s="36" t="e">
        <f t="shared" si="15"/>
        <v>#DIV/0!</v>
      </c>
    </row>
    <row r="309" spans="2:8" s="35" customFormat="1" ht="30" hidden="1" customHeight="1" thickBot="1" x14ac:dyDescent="0.3">
      <c r="B309" s="103" t="s">
        <v>177</v>
      </c>
      <c r="C309" s="114"/>
      <c r="D309" s="65"/>
      <c r="E309" s="91" t="s">
        <v>20</v>
      </c>
      <c r="F309" s="80"/>
      <c r="G309" s="81"/>
      <c r="H309" s="36" t="e">
        <f t="shared" si="15"/>
        <v>#DIV/0!</v>
      </c>
    </row>
    <row r="310" spans="2:8" s="35" customFormat="1" ht="30" hidden="1" customHeight="1" thickBot="1" x14ac:dyDescent="0.3">
      <c r="B310" s="103" t="s">
        <v>142</v>
      </c>
      <c r="C310" s="114"/>
      <c r="D310" s="65"/>
      <c r="E310" s="91" t="s">
        <v>58</v>
      </c>
      <c r="F310" s="80"/>
      <c r="G310" s="81"/>
      <c r="H310" s="36" t="e">
        <f t="shared" si="15"/>
        <v>#DIV/0!</v>
      </c>
    </row>
    <row r="311" spans="2:8" s="35" customFormat="1" ht="30" hidden="1" customHeight="1" thickBot="1" x14ac:dyDescent="0.3">
      <c r="B311" s="103" t="s">
        <v>143</v>
      </c>
      <c r="C311" s="114"/>
      <c r="D311" s="65"/>
      <c r="E311" s="100" t="s">
        <v>60</v>
      </c>
      <c r="F311" s="80"/>
      <c r="G311" s="81"/>
      <c r="H311" s="36" t="e">
        <f t="shared" si="15"/>
        <v>#DIV/0!</v>
      </c>
    </row>
    <row r="312" spans="2:8" s="35" customFormat="1" ht="30" hidden="1" customHeight="1" thickBot="1" x14ac:dyDescent="0.3">
      <c r="B312" s="115">
        <v>32</v>
      </c>
      <c r="C312" s="116"/>
      <c r="D312" s="66"/>
      <c r="E312" s="98" t="s">
        <v>12</v>
      </c>
      <c r="F312" s="85"/>
      <c r="G312" s="85"/>
      <c r="H312" s="36" t="e">
        <f t="shared" si="15"/>
        <v>#DIV/0!</v>
      </c>
    </row>
    <row r="313" spans="2:8" s="35" customFormat="1" ht="30" hidden="1" customHeight="1" thickBot="1" x14ac:dyDescent="0.3">
      <c r="B313" s="117" t="s">
        <v>145</v>
      </c>
      <c r="C313" s="118"/>
      <c r="D313" s="65"/>
      <c r="E313" s="91" t="s">
        <v>61</v>
      </c>
      <c r="F313" s="80"/>
      <c r="G313" s="81"/>
      <c r="H313" s="36" t="e">
        <f t="shared" si="15"/>
        <v>#DIV/0!</v>
      </c>
    </row>
    <row r="314" spans="2:8" s="35" customFormat="1" ht="30" hidden="1" customHeight="1" thickBot="1" x14ac:dyDescent="0.3">
      <c r="B314" s="117" t="s">
        <v>147</v>
      </c>
      <c r="C314" s="118"/>
      <c r="D314" s="65"/>
      <c r="E314" s="92" t="s">
        <v>63</v>
      </c>
      <c r="F314" s="80"/>
      <c r="G314" s="81"/>
      <c r="H314" s="36" t="e">
        <f t="shared" si="15"/>
        <v>#DIV/0!</v>
      </c>
    </row>
    <row r="315" spans="2:8" s="35" customFormat="1" ht="30" hidden="1" customHeight="1" thickBot="1" x14ac:dyDescent="0.3">
      <c r="B315" s="103" t="s">
        <v>148</v>
      </c>
      <c r="C315" s="114"/>
      <c r="D315" s="65"/>
      <c r="E315" s="91" t="s">
        <v>65</v>
      </c>
      <c r="F315" s="80"/>
      <c r="G315" s="81"/>
      <c r="H315" s="36" t="e">
        <f t="shared" si="15"/>
        <v>#DIV/0!</v>
      </c>
    </row>
    <row r="316" spans="2:8" s="35" customFormat="1" ht="30" hidden="1" customHeight="1" thickBot="1" x14ac:dyDescent="0.3">
      <c r="B316" s="103" t="s">
        <v>157</v>
      </c>
      <c r="C316" s="114"/>
      <c r="D316" s="65"/>
      <c r="E316" s="91" t="s">
        <v>74</v>
      </c>
      <c r="F316" s="80"/>
      <c r="G316" s="81"/>
      <c r="H316" s="36" t="e">
        <f t="shared" si="15"/>
        <v>#DIV/0!</v>
      </c>
    </row>
    <row r="317" spans="2:8" s="35" customFormat="1" ht="30" hidden="1" customHeight="1" thickBot="1" x14ac:dyDescent="0.3">
      <c r="B317" s="103" t="s">
        <v>158</v>
      </c>
      <c r="C317" s="114"/>
      <c r="D317" s="65"/>
      <c r="E317" s="92" t="s">
        <v>75</v>
      </c>
      <c r="F317" s="80"/>
      <c r="G317" s="81"/>
      <c r="H317" s="36" t="e">
        <f t="shared" si="15"/>
        <v>#DIV/0!</v>
      </c>
    </row>
    <row r="318" spans="2:8" s="35" customFormat="1" ht="30" hidden="1" customHeight="1" thickBot="1" x14ac:dyDescent="0.3">
      <c r="B318" s="103" t="s">
        <v>163</v>
      </c>
      <c r="C318" s="114"/>
      <c r="D318" s="65"/>
      <c r="E318" s="92" t="s">
        <v>79</v>
      </c>
      <c r="F318" s="80"/>
      <c r="G318" s="81"/>
      <c r="H318" s="36" t="e">
        <f t="shared" si="15"/>
        <v>#DIV/0!</v>
      </c>
    </row>
    <row r="319" spans="2:8" s="35" customFormat="1" ht="30" hidden="1" customHeight="1" thickBot="1" x14ac:dyDescent="0.3">
      <c r="B319" s="103">
        <v>3223</v>
      </c>
      <c r="C319" s="114"/>
      <c r="D319" s="65"/>
      <c r="E319" s="92" t="s">
        <v>67</v>
      </c>
      <c r="F319" s="80"/>
      <c r="G319" s="81"/>
      <c r="H319" s="36" t="e">
        <f t="shared" si="15"/>
        <v>#DIV/0!</v>
      </c>
    </row>
    <row r="320" spans="2:8" s="35" customFormat="1" ht="30" hidden="1" customHeight="1" thickBot="1" x14ac:dyDescent="0.3">
      <c r="B320" s="103">
        <v>3224</v>
      </c>
      <c r="C320" s="114"/>
      <c r="D320" s="65"/>
      <c r="E320" s="92" t="s">
        <v>68</v>
      </c>
      <c r="F320" s="80"/>
      <c r="G320" s="81"/>
      <c r="H320" s="36" t="e">
        <f t="shared" si="15"/>
        <v>#DIV/0!</v>
      </c>
    </row>
    <row r="321" spans="2:8" s="35" customFormat="1" ht="30" hidden="1" customHeight="1" thickBot="1" x14ac:dyDescent="0.3">
      <c r="B321" s="103">
        <v>3225</v>
      </c>
      <c r="C321" s="114"/>
      <c r="D321" s="65"/>
      <c r="E321" s="92" t="s">
        <v>69</v>
      </c>
      <c r="F321" s="80"/>
      <c r="G321" s="81"/>
      <c r="H321" s="36" t="e">
        <f t="shared" si="15"/>
        <v>#DIV/0!</v>
      </c>
    </row>
    <row r="322" spans="2:8" s="35" customFormat="1" ht="27" hidden="1" customHeight="1" thickBot="1" x14ac:dyDescent="0.3">
      <c r="B322" s="103">
        <v>3236</v>
      </c>
      <c r="C322" s="114"/>
      <c r="D322" s="65"/>
      <c r="E322" s="92" t="s">
        <v>74</v>
      </c>
      <c r="F322" s="80"/>
      <c r="G322" s="81"/>
      <c r="H322" s="36" t="e">
        <f t="shared" si="15"/>
        <v>#DIV/0!</v>
      </c>
    </row>
    <row r="323" spans="2:8" s="35" customFormat="1" ht="30" hidden="1" customHeight="1" thickBot="1" x14ac:dyDescent="0.3">
      <c r="B323" s="103">
        <v>3231</v>
      </c>
      <c r="C323" s="114"/>
      <c r="D323" s="65"/>
      <c r="E323" s="91" t="s">
        <v>71</v>
      </c>
      <c r="F323" s="80"/>
      <c r="G323" s="81"/>
      <c r="H323" s="36" t="e">
        <f t="shared" si="15"/>
        <v>#DIV/0!</v>
      </c>
    </row>
    <row r="324" spans="2:8" s="35" customFormat="1" ht="30" hidden="1" customHeight="1" thickBot="1" x14ac:dyDescent="0.3">
      <c r="B324" s="103">
        <v>3232</v>
      </c>
      <c r="C324" s="114"/>
      <c r="D324" s="65"/>
      <c r="E324" s="92" t="s">
        <v>72</v>
      </c>
      <c r="F324" s="80"/>
      <c r="G324" s="81"/>
      <c r="H324" s="36" t="e">
        <f t="shared" si="15"/>
        <v>#DIV/0!</v>
      </c>
    </row>
    <row r="325" spans="2:8" s="35" customFormat="1" ht="30" hidden="1" customHeight="1" thickBot="1" x14ac:dyDescent="0.3">
      <c r="B325" s="103">
        <v>3234</v>
      </c>
      <c r="C325" s="114"/>
      <c r="D325" s="65"/>
      <c r="E325" s="92" t="s">
        <v>73</v>
      </c>
      <c r="F325" s="80"/>
      <c r="G325" s="81"/>
      <c r="H325" s="36" t="e">
        <f t="shared" si="15"/>
        <v>#DIV/0!</v>
      </c>
    </row>
    <row r="326" spans="2:8" s="35" customFormat="1" ht="30" hidden="1" customHeight="1" thickBot="1" x14ac:dyDescent="0.3">
      <c r="B326" s="103">
        <v>3236</v>
      </c>
      <c r="C326" s="114"/>
      <c r="D326" s="65"/>
      <c r="E326" s="92" t="s">
        <v>74</v>
      </c>
      <c r="F326" s="80"/>
      <c r="G326" s="81"/>
      <c r="H326" s="36" t="e">
        <f t="shared" si="15"/>
        <v>#DIV/0!</v>
      </c>
    </row>
    <row r="327" spans="2:8" s="35" customFormat="1" ht="30" hidden="1" customHeight="1" thickBot="1" x14ac:dyDescent="0.3">
      <c r="B327" s="103">
        <v>3237</v>
      </c>
      <c r="C327" s="114"/>
      <c r="D327" s="65"/>
      <c r="E327" s="92" t="s">
        <v>75</v>
      </c>
      <c r="F327" s="80"/>
      <c r="G327" s="81"/>
      <c r="H327" s="36" t="e">
        <f t="shared" si="15"/>
        <v>#DIV/0!</v>
      </c>
    </row>
    <row r="328" spans="2:8" s="35" customFormat="1" ht="30" hidden="1" customHeight="1" thickBot="1" x14ac:dyDescent="0.3">
      <c r="B328" s="103">
        <v>3238</v>
      </c>
      <c r="C328" s="114"/>
      <c r="D328" s="65"/>
      <c r="E328" s="92" t="s">
        <v>76</v>
      </c>
      <c r="F328" s="80"/>
      <c r="G328" s="81"/>
      <c r="H328" s="36" t="e">
        <f t="shared" si="15"/>
        <v>#DIV/0!</v>
      </c>
    </row>
    <row r="329" spans="2:8" s="35" customFormat="1" ht="30" hidden="1" customHeight="1" thickBot="1" x14ac:dyDescent="0.3">
      <c r="B329" s="103">
        <v>3239</v>
      </c>
      <c r="C329" s="114"/>
      <c r="D329" s="65"/>
      <c r="E329" s="92" t="s">
        <v>77</v>
      </c>
      <c r="F329" s="80"/>
      <c r="G329" s="81"/>
      <c r="H329" s="36" t="e">
        <f t="shared" si="15"/>
        <v>#DIV/0!</v>
      </c>
    </row>
    <row r="330" spans="2:8" s="35" customFormat="1" ht="27" hidden="1" customHeight="1" thickBot="1" x14ac:dyDescent="0.3">
      <c r="B330" s="103">
        <v>3292</v>
      </c>
      <c r="C330" s="114"/>
      <c r="D330" s="65"/>
      <c r="E330" s="92" t="s">
        <v>79</v>
      </c>
      <c r="F330" s="80"/>
      <c r="G330" s="81"/>
      <c r="H330" s="36" t="e">
        <f t="shared" si="15"/>
        <v>#DIV/0!</v>
      </c>
    </row>
    <row r="331" spans="2:8" s="35" customFormat="1" ht="30" hidden="1" customHeight="1" thickBot="1" x14ac:dyDescent="0.3">
      <c r="B331" s="103">
        <v>3293</v>
      </c>
      <c r="C331" s="114"/>
      <c r="D331" s="65"/>
      <c r="E331" s="91" t="s">
        <v>80</v>
      </c>
      <c r="F331" s="80"/>
      <c r="G331" s="81"/>
      <c r="H331" s="36" t="e">
        <f t="shared" si="15"/>
        <v>#DIV/0!</v>
      </c>
    </row>
    <row r="332" spans="2:8" s="35" customFormat="1" ht="30" hidden="1" customHeight="1" thickBot="1" x14ac:dyDescent="0.3">
      <c r="B332" s="103">
        <v>3295</v>
      </c>
      <c r="C332" s="114"/>
      <c r="D332" s="65"/>
      <c r="E332" s="92" t="s">
        <v>81</v>
      </c>
      <c r="F332" s="80"/>
      <c r="G332" s="81"/>
      <c r="H332" s="36" t="e">
        <f t="shared" si="15"/>
        <v>#DIV/0!</v>
      </c>
    </row>
    <row r="333" spans="2:8" s="35" customFormat="1" ht="30" hidden="1" customHeight="1" thickBot="1" x14ac:dyDescent="0.3">
      <c r="B333" s="103">
        <v>3299</v>
      </c>
      <c r="C333" s="114"/>
      <c r="D333" s="65"/>
      <c r="E333" s="92" t="s">
        <v>78</v>
      </c>
      <c r="F333" s="80"/>
      <c r="G333" s="81"/>
      <c r="H333" s="36" t="e">
        <f t="shared" si="15"/>
        <v>#DIV/0!</v>
      </c>
    </row>
    <row r="334" spans="2:8" s="35" customFormat="1" ht="30" hidden="1" customHeight="1" thickBot="1" x14ac:dyDescent="0.3">
      <c r="B334" s="115">
        <v>34</v>
      </c>
      <c r="C334" s="116"/>
      <c r="D334" s="66"/>
      <c r="E334" s="98" t="s">
        <v>82</v>
      </c>
      <c r="F334" s="85">
        <f>F335</f>
        <v>0</v>
      </c>
      <c r="G334" s="85">
        <f>G335</f>
        <v>0</v>
      </c>
      <c r="H334" s="36" t="e">
        <f t="shared" si="15"/>
        <v>#DIV/0!</v>
      </c>
    </row>
    <row r="335" spans="2:8" s="35" customFormat="1" ht="30" hidden="1" customHeight="1" thickBot="1" x14ac:dyDescent="0.3">
      <c r="B335" s="103">
        <v>3431</v>
      </c>
      <c r="C335" s="114"/>
      <c r="D335" s="65"/>
      <c r="E335" s="92" t="s">
        <v>84</v>
      </c>
      <c r="F335" s="80"/>
      <c r="G335" s="81"/>
      <c r="H335" s="36" t="e">
        <f t="shared" si="15"/>
        <v>#DIV/0!</v>
      </c>
    </row>
    <row r="336" spans="2:8" s="35" customFormat="1" ht="30" hidden="1" customHeight="1" thickBot="1" x14ac:dyDescent="0.3">
      <c r="B336" s="115">
        <v>42</v>
      </c>
      <c r="C336" s="116"/>
      <c r="D336" s="66"/>
      <c r="E336" s="98" t="s">
        <v>85</v>
      </c>
      <c r="F336" s="85">
        <f>F337+F338+F339+F340</f>
        <v>0</v>
      </c>
      <c r="G336" s="85">
        <f>G337+G338+G339+G340</f>
        <v>0</v>
      </c>
      <c r="H336" s="36" t="e">
        <f t="shared" si="15"/>
        <v>#DIV/0!</v>
      </c>
    </row>
    <row r="337" spans="2:8" s="35" customFormat="1" ht="30" hidden="1" customHeight="1" thickBot="1" x14ac:dyDescent="0.3">
      <c r="B337" s="103">
        <v>4221</v>
      </c>
      <c r="C337" s="114"/>
      <c r="D337" s="65"/>
      <c r="E337" s="92" t="s">
        <v>87</v>
      </c>
      <c r="F337" s="80"/>
      <c r="G337" s="81"/>
      <c r="H337" s="36" t="e">
        <f t="shared" si="15"/>
        <v>#DIV/0!</v>
      </c>
    </row>
    <row r="338" spans="2:8" s="35" customFormat="1" ht="30" hidden="1" customHeight="1" thickBot="1" x14ac:dyDescent="0.3">
      <c r="B338" s="103">
        <v>4222</v>
      </c>
      <c r="C338" s="114"/>
      <c r="D338" s="65"/>
      <c r="E338" s="92" t="s">
        <v>88</v>
      </c>
      <c r="F338" s="80"/>
      <c r="G338" s="81"/>
      <c r="H338" s="36" t="e">
        <f t="shared" si="15"/>
        <v>#DIV/0!</v>
      </c>
    </row>
    <row r="339" spans="2:8" s="35" customFormat="1" ht="30" hidden="1" customHeight="1" thickBot="1" x14ac:dyDescent="0.3">
      <c r="B339" s="103">
        <v>4223</v>
      </c>
      <c r="C339" s="114"/>
      <c r="D339" s="65"/>
      <c r="E339" s="92" t="s">
        <v>89</v>
      </c>
      <c r="F339" s="80"/>
      <c r="G339" s="81"/>
      <c r="H339" s="36" t="e">
        <f t="shared" si="15"/>
        <v>#DIV/0!</v>
      </c>
    </row>
    <row r="340" spans="2:8" s="35" customFormat="1" ht="30" hidden="1" customHeight="1" thickBot="1" x14ac:dyDescent="0.3">
      <c r="B340" s="103">
        <v>4262</v>
      </c>
      <c r="C340" s="114"/>
      <c r="D340" s="65"/>
      <c r="E340" s="92" t="s">
        <v>91</v>
      </c>
      <c r="F340" s="80"/>
      <c r="G340" s="81"/>
      <c r="H340" s="36" t="e">
        <f t="shared" si="15"/>
        <v>#DIV/0!</v>
      </c>
    </row>
    <row r="341" spans="2:8" s="50" customFormat="1" ht="30" hidden="1" customHeight="1" thickBot="1" x14ac:dyDescent="0.3">
      <c r="B341" s="109">
        <v>93</v>
      </c>
      <c r="C341" s="110"/>
      <c r="D341" s="68"/>
      <c r="E341" s="95" t="s">
        <v>123</v>
      </c>
      <c r="F341" s="84">
        <f>F342</f>
        <v>0</v>
      </c>
      <c r="G341" s="84">
        <f>G342</f>
        <v>0</v>
      </c>
      <c r="H341" s="49" t="e">
        <f t="shared" si="15"/>
        <v>#DIV/0!</v>
      </c>
    </row>
    <row r="342" spans="2:8" s="35" customFormat="1" ht="30" hidden="1" customHeight="1" thickBot="1" x14ac:dyDescent="0.3">
      <c r="B342" s="111">
        <v>42</v>
      </c>
      <c r="C342" s="112"/>
      <c r="D342" s="66"/>
      <c r="E342" s="99" t="s">
        <v>85</v>
      </c>
      <c r="F342" s="85">
        <f>F343</f>
        <v>0</v>
      </c>
      <c r="G342" s="85">
        <f>G343</f>
        <v>0</v>
      </c>
      <c r="H342" s="36" t="e">
        <f t="shared" si="15"/>
        <v>#DIV/0!</v>
      </c>
    </row>
    <row r="343" spans="2:8" s="35" customFormat="1" ht="30" hidden="1" customHeight="1" thickBot="1" x14ac:dyDescent="0.3">
      <c r="B343" s="103">
        <v>4221</v>
      </c>
      <c r="C343" s="114"/>
      <c r="D343" s="65"/>
      <c r="E343" s="91" t="s">
        <v>87</v>
      </c>
      <c r="F343" s="80"/>
      <c r="G343" s="81"/>
      <c r="H343" s="36" t="e">
        <f t="shared" si="15"/>
        <v>#DIV/0!</v>
      </c>
    </row>
    <row r="344" spans="2:8" s="50" customFormat="1" ht="30" hidden="1" customHeight="1" thickBot="1" x14ac:dyDescent="0.3">
      <c r="B344" s="109">
        <v>41</v>
      </c>
      <c r="C344" s="110"/>
      <c r="D344" s="68"/>
      <c r="E344" s="95" t="s">
        <v>116</v>
      </c>
      <c r="F344" s="84">
        <f>F345</f>
        <v>0</v>
      </c>
      <c r="G344" s="84">
        <f>G345</f>
        <v>0</v>
      </c>
      <c r="H344" s="49" t="e">
        <f t="shared" si="15"/>
        <v>#DIV/0!</v>
      </c>
    </row>
    <row r="345" spans="2:8" s="35" customFormat="1" ht="30" hidden="1" customHeight="1" thickBot="1" x14ac:dyDescent="0.3">
      <c r="B345" s="115">
        <v>32</v>
      </c>
      <c r="C345" s="116"/>
      <c r="D345" s="66"/>
      <c r="E345" s="98" t="s">
        <v>12</v>
      </c>
      <c r="F345" s="85">
        <f>F346+F347+F348+F349+F350+F351+F352+F353+F354+F355</f>
        <v>0</v>
      </c>
      <c r="G345" s="85">
        <f>G346+G347+G348+G349+G350+G351+G352+G353+G354+G355</f>
        <v>0</v>
      </c>
      <c r="H345" s="36" t="e">
        <f t="shared" si="15"/>
        <v>#DIV/0!</v>
      </c>
    </row>
    <row r="346" spans="2:8" s="35" customFormat="1" ht="30" hidden="1" customHeight="1" thickBot="1" x14ac:dyDescent="0.3">
      <c r="B346" s="117">
        <v>3211</v>
      </c>
      <c r="C346" s="118"/>
      <c r="D346" s="65"/>
      <c r="E346" s="91" t="s">
        <v>22</v>
      </c>
      <c r="F346" s="80"/>
      <c r="G346" s="81"/>
      <c r="H346" s="36" t="e">
        <f t="shared" si="15"/>
        <v>#DIV/0!</v>
      </c>
    </row>
    <row r="347" spans="2:8" s="35" customFormat="1" ht="30" hidden="1" customHeight="1" thickBot="1" x14ac:dyDescent="0.3">
      <c r="B347" s="117">
        <v>3212</v>
      </c>
      <c r="C347" s="118"/>
      <c r="D347" s="65"/>
      <c r="E347" s="92" t="s">
        <v>61</v>
      </c>
      <c r="F347" s="80"/>
      <c r="G347" s="81"/>
      <c r="H347" s="36" t="e">
        <f t="shared" si="15"/>
        <v>#DIV/0!</v>
      </c>
    </row>
    <row r="348" spans="2:8" s="35" customFormat="1" ht="30" hidden="1" customHeight="1" thickBot="1" x14ac:dyDescent="0.3">
      <c r="B348" s="103">
        <v>3213</v>
      </c>
      <c r="C348" s="114"/>
      <c r="D348" s="65"/>
      <c r="E348" s="91" t="s">
        <v>62</v>
      </c>
      <c r="F348" s="80"/>
      <c r="G348" s="81"/>
      <c r="H348" s="36" t="e">
        <f t="shared" si="15"/>
        <v>#DIV/0!</v>
      </c>
    </row>
    <row r="349" spans="2:8" s="35" customFormat="1" ht="30" hidden="1" customHeight="1" thickBot="1" x14ac:dyDescent="0.3">
      <c r="B349" s="103">
        <v>3214</v>
      </c>
      <c r="C349" s="114"/>
      <c r="D349" s="65"/>
      <c r="E349" s="91" t="s">
        <v>63</v>
      </c>
      <c r="F349" s="80"/>
      <c r="G349" s="81"/>
      <c r="H349" s="36" t="e">
        <f t="shared" si="15"/>
        <v>#DIV/0!</v>
      </c>
    </row>
    <row r="350" spans="2:8" s="35" customFormat="1" ht="30" hidden="1" customHeight="1" thickBot="1" x14ac:dyDescent="0.3">
      <c r="B350" s="103">
        <v>3221</v>
      </c>
      <c r="C350" s="114"/>
      <c r="D350" s="65"/>
      <c r="E350" s="92" t="s">
        <v>65</v>
      </c>
      <c r="F350" s="80"/>
      <c r="G350" s="81"/>
      <c r="H350" s="36" t="e">
        <f t="shared" si="15"/>
        <v>#DIV/0!</v>
      </c>
    </row>
    <row r="351" spans="2:8" s="35" customFormat="1" ht="30" hidden="1" customHeight="1" thickBot="1" x14ac:dyDescent="0.3">
      <c r="B351" s="103">
        <v>3222</v>
      </c>
      <c r="C351" s="114"/>
      <c r="D351" s="65"/>
      <c r="E351" s="92" t="s">
        <v>66</v>
      </c>
      <c r="F351" s="80"/>
      <c r="G351" s="81"/>
      <c r="H351" s="36" t="e">
        <f t="shared" si="15"/>
        <v>#DIV/0!</v>
      </c>
    </row>
    <row r="352" spans="2:8" s="35" customFormat="1" ht="30" hidden="1" customHeight="1" thickBot="1" x14ac:dyDescent="0.3">
      <c r="B352" s="103">
        <v>3223</v>
      </c>
      <c r="C352" s="114"/>
      <c r="D352" s="65"/>
      <c r="E352" s="92" t="s">
        <v>67</v>
      </c>
      <c r="F352" s="80"/>
      <c r="G352" s="81"/>
      <c r="H352" s="36" t="e">
        <f t="shared" si="15"/>
        <v>#DIV/0!</v>
      </c>
    </row>
    <row r="353" spans="2:8" s="35" customFormat="1" ht="30" hidden="1" customHeight="1" thickBot="1" x14ac:dyDescent="0.3">
      <c r="B353" s="103">
        <v>3224</v>
      </c>
      <c r="C353" s="114"/>
      <c r="D353" s="65"/>
      <c r="E353" s="92" t="s">
        <v>68</v>
      </c>
      <c r="F353" s="80"/>
      <c r="G353" s="81"/>
      <c r="H353" s="36" t="e">
        <f t="shared" si="15"/>
        <v>#DIV/0!</v>
      </c>
    </row>
    <row r="354" spans="2:8" s="35" customFormat="1" ht="30" hidden="1" customHeight="1" thickBot="1" x14ac:dyDescent="0.3">
      <c r="B354" s="103">
        <v>3225</v>
      </c>
      <c r="C354" s="114"/>
      <c r="D354" s="65"/>
      <c r="E354" s="92" t="s">
        <v>69</v>
      </c>
      <c r="F354" s="80"/>
      <c r="G354" s="81"/>
      <c r="H354" s="36" t="e">
        <f t="shared" si="15"/>
        <v>#DIV/0!</v>
      </c>
    </row>
    <row r="355" spans="2:8" s="35" customFormat="1" ht="27" hidden="1" customHeight="1" thickBot="1" x14ac:dyDescent="0.3">
      <c r="B355" s="103">
        <v>3227</v>
      </c>
      <c r="C355" s="114"/>
      <c r="D355" s="65"/>
      <c r="E355" s="92" t="s">
        <v>70</v>
      </c>
      <c r="F355" s="80"/>
      <c r="G355" s="81"/>
      <c r="H355" s="36" t="e">
        <f t="shared" si="15"/>
        <v>#DIV/0!</v>
      </c>
    </row>
    <row r="356" spans="2:8" s="50" customFormat="1" ht="30" hidden="1" customHeight="1" thickBot="1" x14ac:dyDescent="0.3">
      <c r="B356" s="109">
        <v>94</v>
      </c>
      <c r="C356" s="110"/>
      <c r="D356" s="68"/>
      <c r="E356" s="95" t="s">
        <v>124</v>
      </c>
      <c r="F356" s="84">
        <f>F357</f>
        <v>0</v>
      </c>
      <c r="G356" s="84">
        <f>G357</f>
        <v>0</v>
      </c>
      <c r="H356" s="49" t="e">
        <f t="shared" si="15"/>
        <v>#DIV/0!</v>
      </c>
    </row>
    <row r="357" spans="2:8" s="35" customFormat="1" ht="30" hidden="1" customHeight="1" thickBot="1" x14ac:dyDescent="0.3">
      <c r="B357" s="111">
        <v>42</v>
      </c>
      <c r="C357" s="112"/>
      <c r="D357" s="66"/>
      <c r="E357" s="99" t="s">
        <v>85</v>
      </c>
      <c r="F357" s="85">
        <f>F358</f>
        <v>0</v>
      </c>
      <c r="G357" s="85">
        <f>G358</f>
        <v>0</v>
      </c>
      <c r="H357" s="36" t="e">
        <f t="shared" si="15"/>
        <v>#DIV/0!</v>
      </c>
    </row>
    <row r="358" spans="2:8" s="35" customFormat="1" ht="30" hidden="1" customHeight="1" thickBot="1" x14ac:dyDescent="0.3">
      <c r="B358" s="103">
        <v>4221</v>
      </c>
      <c r="C358" s="114"/>
      <c r="D358" s="65"/>
      <c r="E358" s="91" t="s">
        <v>87</v>
      </c>
      <c r="F358" s="80"/>
      <c r="G358" s="81"/>
      <c r="H358" s="36" t="e">
        <f t="shared" si="15"/>
        <v>#DIV/0!</v>
      </c>
    </row>
    <row r="359" spans="2:8" s="50" customFormat="1" ht="30" customHeight="1" thickBot="1" x14ac:dyDescent="0.3">
      <c r="B359" s="109">
        <v>52</v>
      </c>
      <c r="C359" s="110"/>
      <c r="D359" s="68"/>
      <c r="E359" s="95" t="s">
        <v>117</v>
      </c>
      <c r="F359" s="84">
        <f>F360+F364</f>
        <v>23180.329999999998</v>
      </c>
      <c r="G359" s="84">
        <f>G360+G364</f>
        <v>22198.99</v>
      </c>
      <c r="H359" s="49">
        <f t="shared" ref="H359:H363" si="16">G359/F359*100</f>
        <v>95.76649685315094</v>
      </c>
    </row>
    <row r="360" spans="2:8" s="35" customFormat="1" ht="30" customHeight="1" thickBot="1" x14ac:dyDescent="0.3">
      <c r="B360" s="111">
        <v>31</v>
      </c>
      <c r="C360" s="112"/>
      <c r="D360" s="66"/>
      <c r="E360" s="96" t="s">
        <v>122</v>
      </c>
      <c r="F360" s="85">
        <f>F361+F362+F363</f>
        <v>19906.96</v>
      </c>
      <c r="G360" s="85">
        <f>G361+G362+G363</f>
        <v>18908.650000000001</v>
      </c>
      <c r="H360" s="36">
        <f t="shared" si="16"/>
        <v>94.985120781877313</v>
      </c>
    </row>
    <row r="361" spans="2:8" s="35" customFormat="1" ht="30" customHeight="1" thickBot="1" x14ac:dyDescent="0.3">
      <c r="B361" s="103" t="s">
        <v>177</v>
      </c>
      <c r="C361" s="114"/>
      <c r="D361" s="65"/>
      <c r="E361" s="91" t="s">
        <v>20</v>
      </c>
      <c r="F361" s="80">
        <v>16124.24</v>
      </c>
      <c r="G361" s="81">
        <v>15726.54</v>
      </c>
      <c r="H361" s="36">
        <f t="shared" si="16"/>
        <v>97.533527161590257</v>
      </c>
    </row>
    <row r="362" spans="2:8" s="35" customFormat="1" ht="30" customHeight="1" thickBot="1" x14ac:dyDescent="0.3">
      <c r="B362" s="103" t="s">
        <v>142</v>
      </c>
      <c r="C362" s="114"/>
      <c r="D362" s="65"/>
      <c r="E362" s="91" t="s">
        <v>58</v>
      </c>
      <c r="F362" s="80">
        <v>932.73</v>
      </c>
      <c r="G362" s="81">
        <v>580</v>
      </c>
      <c r="H362" s="36">
        <f t="shared" si="16"/>
        <v>62.183054045650941</v>
      </c>
    </row>
    <row r="363" spans="2:8" s="35" customFormat="1" ht="30" customHeight="1" thickBot="1" x14ac:dyDescent="0.3">
      <c r="B363" s="103" t="s">
        <v>143</v>
      </c>
      <c r="C363" s="114"/>
      <c r="D363" s="65"/>
      <c r="E363" s="100" t="s">
        <v>60</v>
      </c>
      <c r="F363" s="80">
        <v>2849.99</v>
      </c>
      <c r="G363" s="81">
        <v>2602.11</v>
      </c>
      <c r="H363" s="36">
        <f t="shared" si="16"/>
        <v>91.302425622546053</v>
      </c>
    </row>
    <row r="364" spans="2:8" s="35" customFormat="1" ht="30" customHeight="1" thickBot="1" x14ac:dyDescent="0.3">
      <c r="B364" s="115">
        <v>32</v>
      </c>
      <c r="C364" s="116"/>
      <c r="D364" s="66"/>
      <c r="E364" s="98" t="s">
        <v>12</v>
      </c>
      <c r="F364" s="85">
        <f>F365+F366+F367+F368+F369+F370</f>
        <v>3273.3700000000003</v>
      </c>
      <c r="G364" s="85">
        <f>G365+G366+G367+G368+G369+G370</f>
        <v>3290.34</v>
      </c>
      <c r="H364" s="36">
        <f t="shared" ref="H364:H370" si="17">G364/F364*100</f>
        <v>100.5184259646786</v>
      </c>
    </row>
    <row r="365" spans="2:8" s="35" customFormat="1" ht="24.75" customHeight="1" thickBot="1" x14ac:dyDescent="0.3">
      <c r="B365" s="117" t="s">
        <v>145</v>
      </c>
      <c r="C365" s="118"/>
      <c r="D365" s="65"/>
      <c r="E365" s="91" t="s">
        <v>61</v>
      </c>
      <c r="F365" s="80">
        <v>1380.63</v>
      </c>
      <c r="G365" s="81">
        <v>1267.98</v>
      </c>
      <c r="H365" s="36">
        <f t="shared" si="17"/>
        <v>91.840681428043709</v>
      </c>
    </row>
    <row r="366" spans="2:8" s="35" customFormat="1" ht="24.75" customHeight="1" thickBot="1" x14ac:dyDescent="0.3">
      <c r="B366" s="117" t="s">
        <v>147</v>
      </c>
      <c r="C366" s="118"/>
      <c r="D366" s="65"/>
      <c r="E366" s="92" t="s">
        <v>63</v>
      </c>
      <c r="F366" s="80">
        <v>829.73</v>
      </c>
      <c r="G366" s="81">
        <v>780.83</v>
      </c>
      <c r="H366" s="36">
        <f t="shared" si="17"/>
        <v>94.106516577681901</v>
      </c>
    </row>
    <row r="367" spans="2:8" ht="24.75" customHeight="1" thickBot="1" x14ac:dyDescent="0.3">
      <c r="B367" s="103" t="s">
        <v>148</v>
      </c>
      <c r="C367" s="114"/>
      <c r="D367" s="65"/>
      <c r="E367" s="91" t="s">
        <v>65</v>
      </c>
      <c r="F367" s="80">
        <v>766.48</v>
      </c>
      <c r="G367" s="81">
        <v>763</v>
      </c>
      <c r="H367" s="36">
        <f t="shared" si="17"/>
        <v>99.545976411648056</v>
      </c>
    </row>
    <row r="368" spans="2:8" ht="24.75" customHeight="1" thickBot="1" x14ac:dyDescent="0.3">
      <c r="B368" s="103" t="s">
        <v>157</v>
      </c>
      <c r="C368" s="114"/>
      <c r="D368" s="65"/>
      <c r="E368" s="91" t="s">
        <v>74</v>
      </c>
      <c r="F368" s="80">
        <v>43.8</v>
      </c>
      <c r="G368" s="81">
        <v>43.8</v>
      </c>
      <c r="H368" s="36">
        <f t="shared" si="17"/>
        <v>100</v>
      </c>
    </row>
    <row r="369" spans="2:8" ht="24.75" customHeight="1" thickBot="1" x14ac:dyDescent="0.3">
      <c r="B369" s="103" t="s">
        <v>158</v>
      </c>
      <c r="C369" s="114"/>
      <c r="D369" s="65"/>
      <c r="E369" s="92" t="s">
        <v>75</v>
      </c>
      <c r="F369" s="80">
        <v>252.73</v>
      </c>
      <c r="G369" s="81">
        <v>212.73</v>
      </c>
      <c r="H369" s="36">
        <f t="shared" si="17"/>
        <v>84.172832667273383</v>
      </c>
    </row>
    <row r="370" spans="2:8" ht="24.75" customHeight="1" thickBot="1" x14ac:dyDescent="0.3">
      <c r="B370" s="103" t="s">
        <v>163</v>
      </c>
      <c r="C370" s="114"/>
      <c r="D370" s="65"/>
      <c r="E370" s="92" t="s">
        <v>79</v>
      </c>
      <c r="F370" s="80">
        <v>0</v>
      </c>
      <c r="G370" s="81">
        <v>222</v>
      </c>
      <c r="H370" s="36" t="e">
        <f t="shared" si="17"/>
        <v>#DIV/0!</v>
      </c>
    </row>
    <row r="371" spans="2:8" ht="24.75" customHeight="1" thickBot="1" x14ac:dyDescent="0.3">
      <c r="B371" s="109">
        <v>52</v>
      </c>
      <c r="C371" s="110"/>
      <c r="D371" s="68"/>
      <c r="E371" s="95" t="s">
        <v>199</v>
      </c>
      <c r="F371" s="84">
        <f>F372</f>
        <v>96.52</v>
      </c>
      <c r="G371" s="84">
        <f>G372</f>
        <v>0</v>
      </c>
      <c r="H371" s="49">
        <f t="shared" ref="H371" si="18">G371/F371*100</f>
        <v>0</v>
      </c>
    </row>
    <row r="372" spans="2:8" ht="21" customHeight="1" thickBot="1" x14ac:dyDescent="0.3">
      <c r="B372" s="115">
        <v>32</v>
      </c>
      <c r="C372" s="116"/>
      <c r="D372" s="66"/>
      <c r="E372" s="98" t="s">
        <v>12</v>
      </c>
      <c r="F372" s="85">
        <f>F373+F374+F375+F376+F377+F378</f>
        <v>96.52</v>
      </c>
      <c r="G372" s="85">
        <f>G373+G374+G375+G376+G377+G378</f>
        <v>0</v>
      </c>
      <c r="H372" s="36">
        <f>G372/F372*100</f>
        <v>0</v>
      </c>
    </row>
    <row r="373" spans="2:8" ht="21" customHeight="1" thickBot="1" x14ac:dyDescent="0.3">
      <c r="B373" s="117" t="s">
        <v>148</v>
      </c>
      <c r="C373" s="118"/>
      <c r="D373" s="65"/>
      <c r="E373" s="91" t="s">
        <v>65</v>
      </c>
      <c r="F373" s="80">
        <v>96.52</v>
      </c>
      <c r="G373" s="81">
        <v>0</v>
      </c>
      <c r="H373" s="36">
        <f>G373/F373*100</f>
        <v>0</v>
      </c>
    </row>
    <row r="374" spans="2:8" ht="21" customHeight="1" x14ac:dyDescent="0.25"/>
  </sheetData>
  <mergeCells count="5">
    <mergeCell ref="B2:H2"/>
    <mergeCell ref="B4:H4"/>
    <mergeCell ref="B6:E6"/>
    <mergeCell ref="B7:E7"/>
    <mergeCell ref="B8:D8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H109"/>
  <sheetViews>
    <sheetView workbookViewId="0">
      <selection activeCell="G70" sqref="G70"/>
    </sheetView>
  </sheetViews>
  <sheetFormatPr defaultRowHeight="32.25" customHeight="1" x14ac:dyDescent="0.25"/>
  <cols>
    <col min="1" max="1" width="10.85546875" customWidth="1"/>
    <col min="3" max="3" width="6.42578125" bestFit="1" customWidth="1"/>
    <col min="4" max="5" width="6.42578125" customWidth="1"/>
    <col min="6" max="6" width="33.85546875" bestFit="1" customWidth="1"/>
  </cols>
  <sheetData>
    <row r="3" spans="1:8" ht="32.25" customHeight="1" x14ac:dyDescent="0.25">
      <c r="A3" s="71" t="s">
        <v>170</v>
      </c>
      <c r="B3" s="71" t="s">
        <v>171</v>
      </c>
      <c r="C3" s="71" t="s">
        <v>169</v>
      </c>
      <c r="D3" s="71"/>
      <c r="E3" s="71"/>
      <c r="F3" s="71" t="s">
        <v>172</v>
      </c>
      <c r="G3" s="71" t="s">
        <v>173</v>
      </c>
      <c r="H3" s="71" t="s">
        <v>174</v>
      </c>
    </row>
    <row r="4" spans="1:8" ht="32.25" customHeight="1" x14ac:dyDescent="0.25">
      <c r="A4" s="72" t="s">
        <v>175</v>
      </c>
      <c r="B4" s="72" t="s">
        <v>176</v>
      </c>
      <c r="C4" s="72" t="s">
        <v>177</v>
      </c>
      <c r="D4" s="72"/>
      <c r="E4" s="72"/>
      <c r="F4" s="72" t="s">
        <v>20</v>
      </c>
      <c r="G4" s="73">
        <v>182812.16</v>
      </c>
      <c r="H4" s="73">
        <v>182485.64</v>
      </c>
    </row>
    <row r="5" spans="1:8" ht="32.25" customHeight="1" x14ac:dyDescent="0.25">
      <c r="A5" s="72" t="s">
        <v>175</v>
      </c>
      <c r="B5" s="72" t="s">
        <v>176</v>
      </c>
      <c r="C5" s="72" t="s">
        <v>142</v>
      </c>
      <c r="D5" s="72"/>
      <c r="E5" s="72"/>
      <c r="F5" s="72" t="s">
        <v>58</v>
      </c>
      <c r="G5" s="73">
        <v>16724.28</v>
      </c>
      <c r="H5" s="73">
        <v>14109.04</v>
      </c>
    </row>
    <row r="6" spans="1:8" ht="32.25" customHeight="1" x14ac:dyDescent="0.25">
      <c r="A6" s="72" t="s">
        <v>175</v>
      </c>
      <c r="B6" s="72" t="s">
        <v>176</v>
      </c>
      <c r="C6" s="72" t="s">
        <v>143</v>
      </c>
      <c r="D6" s="72"/>
      <c r="E6" s="72"/>
      <c r="F6" s="72" t="s">
        <v>60</v>
      </c>
      <c r="G6" s="73">
        <v>27344.32</v>
      </c>
      <c r="H6" s="73">
        <v>27186.799999999999</v>
      </c>
    </row>
    <row r="7" spans="1:8" ht="32.25" customHeight="1" x14ac:dyDescent="0.25">
      <c r="A7" s="72" t="s">
        <v>175</v>
      </c>
      <c r="B7" s="72" t="s">
        <v>178</v>
      </c>
      <c r="C7" s="72" t="s">
        <v>144</v>
      </c>
      <c r="D7" s="72"/>
      <c r="E7" s="72"/>
      <c r="F7" s="72" t="s">
        <v>22</v>
      </c>
      <c r="G7" s="73">
        <v>358.43</v>
      </c>
      <c r="H7" s="73">
        <v>331.88</v>
      </c>
    </row>
    <row r="8" spans="1:8" ht="32.25" customHeight="1" x14ac:dyDescent="0.25">
      <c r="A8" s="72" t="s">
        <v>175</v>
      </c>
      <c r="B8" s="72" t="s">
        <v>178</v>
      </c>
      <c r="C8" s="72" t="s">
        <v>145</v>
      </c>
      <c r="D8" s="72"/>
      <c r="E8" s="72"/>
      <c r="F8" s="72" t="s">
        <v>61</v>
      </c>
      <c r="G8" s="73">
        <v>18017.07</v>
      </c>
      <c r="H8" s="73">
        <v>18984.61</v>
      </c>
    </row>
    <row r="9" spans="1:8" ht="32.25" customHeight="1" x14ac:dyDescent="0.25">
      <c r="A9" s="72" t="s">
        <v>175</v>
      </c>
      <c r="B9" s="72" t="s">
        <v>178</v>
      </c>
      <c r="C9" s="72" t="s">
        <v>147</v>
      </c>
      <c r="D9" s="72"/>
      <c r="E9" s="72"/>
      <c r="F9" s="72" t="s">
        <v>63</v>
      </c>
      <c r="G9" s="73">
        <v>13291.52</v>
      </c>
      <c r="H9" s="73">
        <v>12921.56</v>
      </c>
    </row>
    <row r="10" spans="1:8" ht="32.25" customHeight="1" x14ac:dyDescent="0.25">
      <c r="A10" s="72" t="s">
        <v>175</v>
      </c>
      <c r="B10" s="72" t="s">
        <v>178</v>
      </c>
      <c r="C10" s="72" t="s">
        <v>158</v>
      </c>
      <c r="D10" s="72"/>
      <c r="E10" s="72"/>
      <c r="F10" s="72" t="s">
        <v>75</v>
      </c>
      <c r="G10" s="73">
        <v>2136.8200000000002</v>
      </c>
      <c r="H10" s="73">
        <v>0</v>
      </c>
    </row>
    <row r="11" spans="1:8" ht="32.25" customHeight="1" x14ac:dyDescent="0.25">
      <c r="A11" s="72" t="s">
        <v>175</v>
      </c>
      <c r="B11" s="72" t="s">
        <v>178</v>
      </c>
      <c r="C11" s="72" t="s">
        <v>161</v>
      </c>
      <c r="D11" s="72"/>
      <c r="E11" s="72"/>
      <c r="F11" s="72" t="s">
        <v>179</v>
      </c>
      <c r="G11" s="73">
        <v>0</v>
      </c>
      <c r="H11" s="73">
        <v>899.31</v>
      </c>
    </row>
    <row r="12" spans="1:8" ht="32.25" customHeight="1" x14ac:dyDescent="0.25">
      <c r="A12" s="72" t="s">
        <v>175</v>
      </c>
      <c r="B12" s="72" t="s">
        <v>178</v>
      </c>
      <c r="C12" s="72" t="s">
        <v>162</v>
      </c>
      <c r="D12" s="72"/>
      <c r="E12" s="72"/>
      <c r="F12" s="72" t="s">
        <v>180</v>
      </c>
      <c r="G12" s="73">
        <v>4517.76</v>
      </c>
      <c r="H12" s="73">
        <v>4517.76</v>
      </c>
    </row>
    <row r="13" spans="1:8" ht="32.25" customHeight="1" x14ac:dyDescent="0.25">
      <c r="A13" s="72" t="s">
        <v>175</v>
      </c>
      <c r="B13" s="72" t="s">
        <v>181</v>
      </c>
      <c r="C13" s="72" t="s">
        <v>166</v>
      </c>
      <c r="D13" s="72"/>
      <c r="E13" s="72"/>
      <c r="F13" s="72" t="s">
        <v>182</v>
      </c>
      <c r="G13" s="73">
        <v>0</v>
      </c>
      <c r="H13" s="73">
        <v>3000</v>
      </c>
    </row>
    <row r="14" spans="1:8" ht="32.25" customHeight="1" x14ac:dyDescent="0.25">
      <c r="A14" s="72" t="s">
        <v>175</v>
      </c>
      <c r="B14" s="72" t="s">
        <v>183</v>
      </c>
      <c r="C14" s="72" t="s">
        <v>167</v>
      </c>
      <c r="D14" s="72"/>
      <c r="E14" s="72"/>
      <c r="F14" s="72" t="s">
        <v>89</v>
      </c>
      <c r="G14" s="73">
        <v>688.85</v>
      </c>
      <c r="H14" s="73">
        <v>688.85</v>
      </c>
    </row>
    <row r="15" spans="1:8" ht="32.25" customHeight="1" x14ac:dyDescent="0.25">
      <c r="A15" s="72" t="s">
        <v>175</v>
      </c>
      <c r="B15" s="72" t="s">
        <v>183</v>
      </c>
      <c r="C15" s="72" t="s">
        <v>168</v>
      </c>
      <c r="D15" s="72"/>
      <c r="E15" s="72"/>
      <c r="F15" s="72" t="s">
        <v>184</v>
      </c>
      <c r="G15" s="73">
        <v>0</v>
      </c>
      <c r="H15" s="73">
        <v>407.33</v>
      </c>
    </row>
    <row r="16" spans="1:8" ht="32.25" customHeight="1" x14ac:dyDescent="0.25">
      <c r="A16" s="71" t="s">
        <v>170</v>
      </c>
      <c r="B16" s="71" t="s">
        <v>171</v>
      </c>
      <c r="C16" s="71" t="s">
        <v>169</v>
      </c>
      <c r="D16" s="71"/>
      <c r="E16" s="71"/>
      <c r="F16" s="71" t="s">
        <v>172</v>
      </c>
      <c r="G16" s="71" t="s">
        <v>185</v>
      </c>
      <c r="H16" s="71" t="s">
        <v>186</v>
      </c>
    </row>
    <row r="17" spans="1:8" ht="32.25" customHeight="1" x14ac:dyDescent="0.25">
      <c r="A17" s="72" t="s">
        <v>175</v>
      </c>
      <c r="B17" s="72" t="s">
        <v>176</v>
      </c>
      <c r="C17" s="72" t="s">
        <v>142</v>
      </c>
      <c r="D17" s="72"/>
      <c r="E17" s="72"/>
      <c r="F17" s="72" t="s">
        <v>58</v>
      </c>
      <c r="G17" s="73">
        <v>750</v>
      </c>
      <c r="H17" s="73">
        <v>0</v>
      </c>
    </row>
    <row r="18" spans="1:8" ht="32.25" customHeight="1" x14ac:dyDescent="0.25">
      <c r="A18" s="72" t="s">
        <v>175</v>
      </c>
      <c r="B18" s="72" t="s">
        <v>178</v>
      </c>
      <c r="C18" s="72" t="s">
        <v>144</v>
      </c>
      <c r="D18" s="72"/>
      <c r="E18" s="72"/>
      <c r="F18" s="72" t="s">
        <v>22</v>
      </c>
      <c r="G18" s="73">
        <v>571.78</v>
      </c>
      <c r="H18" s="73">
        <v>598.32999999999993</v>
      </c>
    </row>
    <row r="19" spans="1:8" ht="32.25" customHeight="1" x14ac:dyDescent="0.25">
      <c r="A19" s="72" t="s">
        <v>175</v>
      </c>
      <c r="B19" s="72" t="s">
        <v>178</v>
      </c>
      <c r="C19" s="72" t="s">
        <v>146</v>
      </c>
      <c r="D19" s="72"/>
      <c r="E19" s="72"/>
      <c r="F19" s="72" t="s">
        <v>62</v>
      </c>
      <c r="G19" s="73">
        <v>756.02</v>
      </c>
      <c r="H19" s="73">
        <v>673.52</v>
      </c>
    </row>
    <row r="20" spans="1:8" ht="32.25" customHeight="1" x14ac:dyDescent="0.25">
      <c r="A20" s="72" t="s">
        <v>175</v>
      </c>
      <c r="B20" s="72" t="s">
        <v>178</v>
      </c>
      <c r="C20" s="72" t="s">
        <v>147</v>
      </c>
      <c r="D20" s="72"/>
      <c r="E20" s="72"/>
      <c r="F20" s="72" t="s">
        <v>63</v>
      </c>
      <c r="G20" s="73">
        <v>254</v>
      </c>
      <c r="H20" s="73">
        <v>408</v>
      </c>
    </row>
    <row r="21" spans="1:8" ht="32.25" customHeight="1" x14ac:dyDescent="0.25">
      <c r="A21" s="72" t="s">
        <v>175</v>
      </c>
      <c r="B21" s="72" t="s">
        <v>178</v>
      </c>
      <c r="C21" s="72" t="s">
        <v>148</v>
      </c>
      <c r="D21" s="72"/>
      <c r="E21" s="72"/>
      <c r="F21" s="72" t="s">
        <v>65</v>
      </c>
      <c r="G21" s="73">
        <v>13015.24</v>
      </c>
      <c r="H21" s="73">
        <v>9588.08</v>
      </c>
    </row>
    <row r="22" spans="1:8" ht="32.25" customHeight="1" x14ac:dyDescent="0.25">
      <c r="A22" s="72" t="s">
        <v>175</v>
      </c>
      <c r="B22" s="72" t="s">
        <v>178</v>
      </c>
      <c r="C22" s="72" t="s">
        <v>149</v>
      </c>
      <c r="D22" s="72"/>
      <c r="E22" s="72"/>
      <c r="F22" s="72" t="s">
        <v>66</v>
      </c>
      <c r="G22" s="73">
        <v>25400.5</v>
      </c>
      <c r="H22" s="73">
        <v>19959.64</v>
      </c>
    </row>
    <row r="23" spans="1:8" ht="32.25" customHeight="1" x14ac:dyDescent="0.25">
      <c r="A23" s="72" t="s">
        <v>175</v>
      </c>
      <c r="B23" s="72" t="s">
        <v>178</v>
      </c>
      <c r="C23" s="72" t="s">
        <v>150</v>
      </c>
      <c r="D23" s="72"/>
      <c r="E23" s="72"/>
      <c r="F23" s="72" t="s">
        <v>67</v>
      </c>
      <c r="G23" s="73">
        <v>6949.28</v>
      </c>
      <c r="H23" s="73">
        <v>6275.45</v>
      </c>
    </row>
    <row r="24" spans="1:8" ht="32.25" customHeight="1" x14ac:dyDescent="0.25">
      <c r="A24" s="72" t="s">
        <v>175</v>
      </c>
      <c r="B24" s="72" t="s">
        <v>178</v>
      </c>
      <c r="C24" s="72" t="s">
        <v>151</v>
      </c>
      <c r="D24" s="72"/>
      <c r="E24" s="72"/>
      <c r="F24" s="72" t="s">
        <v>69</v>
      </c>
      <c r="G24" s="73">
        <v>4406.5600000000004</v>
      </c>
      <c r="H24" s="73">
        <v>1278.46</v>
      </c>
    </row>
    <row r="25" spans="1:8" ht="32.25" customHeight="1" x14ac:dyDescent="0.25">
      <c r="A25" s="72" t="s">
        <v>175</v>
      </c>
      <c r="B25" s="72" t="s">
        <v>178</v>
      </c>
      <c r="C25" s="72" t="s">
        <v>152</v>
      </c>
      <c r="D25" s="72"/>
      <c r="E25" s="72"/>
      <c r="F25" s="72" t="s">
        <v>70</v>
      </c>
      <c r="G25" s="73">
        <v>0</v>
      </c>
      <c r="H25" s="73">
        <v>70.88</v>
      </c>
    </row>
    <row r="26" spans="1:8" ht="32.25" customHeight="1" x14ac:dyDescent="0.25">
      <c r="A26" s="72" t="s">
        <v>175</v>
      </c>
      <c r="B26" s="72" t="s">
        <v>178</v>
      </c>
      <c r="C26" s="72" t="s">
        <v>153</v>
      </c>
      <c r="D26" s="72"/>
      <c r="E26" s="72"/>
      <c r="F26" s="72" t="s">
        <v>71</v>
      </c>
      <c r="G26" s="73">
        <v>2264.04</v>
      </c>
      <c r="H26" s="73">
        <v>2126.4699999999998</v>
      </c>
    </row>
    <row r="27" spans="1:8" ht="32.25" customHeight="1" x14ac:dyDescent="0.25">
      <c r="A27" s="72" t="s">
        <v>175</v>
      </c>
      <c r="B27" s="72" t="s">
        <v>178</v>
      </c>
      <c r="C27" s="72" t="s">
        <v>154</v>
      </c>
      <c r="D27" s="72"/>
      <c r="E27" s="72"/>
      <c r="F27" s="72" t="s">
        <v>72</v>
      </c>
      <c r="G27" s="73">
        <v>8580.27</v>
      </c>
      <c r="H27" s="73">
        <v>1532.77</v>
      </c>
    </row>
    <row r="28" spans="1:8" ht="32.25" customHeight="1" x14ac:dyDescent="0.25">
      <c r="A28" s="72" t="s">
        <v>175</v>
      </c>
      <c r="B28" s="72" t="s">
        <v>178</v>
      </c>
      <c r="C28" s="72" t="s">
        <v>155</v>
      </c>
      <c r="D28" s="72"/>
      <c r="E28" s="72"/>
      <c r="F28" s="72" t="s">
        <v>187</v>
      </c>
      <c r="G28" s="73">
        <v>166.25</v>
      </c>
      <c r="H28" s="73">
        <v>166.25</v>
      </c>
    </row>
    <row r="29" spans="1:8" ht="32.25" customHeight="1" x14ac:dyDescent="0.25">
      <c r="A29" s="72" t="s">
        <v>175</v>
      </c>
      <c r="B29" s="72" t="s">
        <v>178</v>
      </c>
      <c r="C29" s="72" t="s">
        <v>156</v>
      </c>
      <c r="D29" s="72"/>
      <c r="E29" s="72"/>
      <c r="F29" s="72" t="s">
        <v>73</v>
      </c>
      <c r="G29" s="73">
        <v>1901.75</v>
      </c>
      <c r="H29" s="73">
        <v>1908.8200000000002</v>
      </c>
    </row>
    <row r="30" spans="1:8" ht="32.25" customHeight="1" x14ac:dyDescent="0.25">
      <c r="A30" s="72" t="s">
        <v>175</v>
      </c>
      <c r="B30" s="72" t="s">
        <v>178</v>
      </c>
      <c r="C30" s="72" t="s">
        <v>157</v>
      </c>
      <c r="D30" s="72"/>
      <c r="E30" s="72"/>
      <c r="F30" s="72" t="s">
        <v>74</v>
      </c>
      <c r="G30" s="73">
        <v>1218.67</v>
      </c>
      <c r="H30" s="73">
        <v>1203.97</v>
      </c>
    </row>
    <row r="31" spans="1:8" ht="32.25" customHeight="1" x14ac:dyDescent="0.25">
      <c r="A31" s="72" t="s">
        <v>175</v>
      </c>
      <c r="B31" s="72" t="s">
        <v>178</v>
      </c>
      <c r="C31" s="72" t="s">
        <v>158</v>
      </c>
      <c r="D31" s="72"/>
      <c r="E31" s="72"/>
      <c r="F31" s="72" t="s">
        <v>75</v>
      </c>
      <c r="G31" s="73">
        <v>5372.3899999999994</v>
      </c>
      <c r="H31" s="73">
        <v>8119.73</v>
      </c>
    </row>
    <row r="32" spans="1:8" ht="32.25" customHeight="1" x14ac:dyDescent="0.25">
      <c r="A32" s="72" t="s">
        <v>175</v>
      </c>
      <c r="B32" s="72" t="s">
        <v>178</v>
      </c>
      <c r="C32" s="72" t="s">
        <v>159</v>
      </c>
      <c r="D32" s="72"/>
      <c r="E32" s="72"/>
      <c r="F32" s="72" t="s">
        <v>76</v>
      </c>
      <c r="G32" s="73">
        <v>1201.6099999999999</v>
      </c>
      <c r="H32" s="73">
        <v>2587.31</v>
      </c>
    </row>
    <row r="33" spans="1:8" ht="32.25" customHeight="1" x14ac:dyDescent="0.25">
      <c r="A33" s="72" t="s">
        <v>175</v>
      </c>
      <c r="B33" s="72" t="s">
        <v>178</v>
      </c>
      <c r="C33" s="72" t="s">
        <v>160</v>
      </c>
      <c r="D33" s="72"/>
      <c r="E33" s="72"/>
      <c r="F33" s="72" t="s">
        <v>77</v>
      </c>
      <c r="G33" s="73">
        <v>2030.5100000000002</v>
      </c>
      <c r="H33" s="73">
        <v>2869.88</v>
      </c>
    </row>
    <row r="34" spans="1:8" ht="32.25" customHeight="1" x14ac:dyDescent="0.25">
      <c r="A34" s="72" t="s">
        <v>175</v>
      </c>
      <c r="B34" s="72" t="s">
        <v>178</v>
      </c>
      <c r="C34" s="72" t="s">
        <v>163</v>
      </c>
      <c r="D34" s="72"/>
      <c r="E34" s="72"/>
      <c r="F34" s="72" t="s">
        <v>79</v>
      </c>
      <c r="G34" s="73">
        <v>1847.93</v>
      </c>
      <c r="H34" s="73">
        <v>1847.53</v>
      </c>
    </row>
    <row r="35" spans="1:8" ht="32.25" customHeight="1" x14ac:dyDescent="0.25">
      <c r="A35" s="72" t="s">
        <v>175</v>
      </c>
      <c r="B35" s="72" t="s">
        <v>178</v>
      </c>
      <c r="C35" s="72" t="s">
        <v>164</v>
      </c>
      <c r="D35" s="72"/>
      <c r="E35" s="72"/>
      <c r="F35" s="72" t="s">
        <v>80</v>
      </c>
      <c r="G35" s="73">
        <v>51.87</v>
      </c>
      <c r="H35" s="73">
        <v>51.87</v>
      </c>
    </row>
    <row r="36" spans="1:8" ht="32.25" customHeight="1" x14ac:dyDescent="0.25">
      <c r="A36" s="72" t="s">
        <v>175</v>
      </c>
      <c r="B36" s="72" t="s">
        <v>188</v>
      </c>
      <c r="C36" s="72" t="s">
        <v>165</v>
      </c>
      <c r="D36" s="72"/>
      <c r="E36" s="72"/>
      <c r="F36" s="72" t="s">
        <v>84</v>
      </c>
      <c r="G36" s="73">
        <v>650.98</v>
      </c>
      <c r="H36" s="73">
        <v>666.34</v>
      </c>
    </row>
    <row r="37" spans="1:8" ht="32.25" customHeight="1" x14ac:dyDescent="0.25">
      <c r="A37" s="72" t="s">
        <v>175</v>
      </c>
      <c r="B37" s="72" t="s">
        <v>183</v>
      </c>
      <c r="C37" s="72" t="s">
        <v>168</v>
      </c>
      <c r="D37" s="72"/>
      <c r="E37" s="72"/>
      <c r="F37" s="72" t="s">
        <v>184</v>
      </c>
      <c r="G37" s="73">
        <v>407.33</v>
      </c>
      <c r="H37" s="73">
        <v>0</v>
      </c>
    </row>
    <row r="38" spans="1:8" ht="32.25" customHeight="1" x14ac:dyDescent="0.25">
      <c r="A38" s="71" t="s">
        <v>170</v>
      </c>
      <c r="B38" s="71" t="s">
        <v>171</v>
      </c>
      <c r="C38" s="71" t="s">
        <v>169</v>
      </c>
      <c r="D38" s="71"/>
      <c r="E38" s="71"/>
      <c r="F38" s="71" t="s">
        <v>172</v>
      </c>
      <c r="G38" s="71" t="s">
        <v>189</v>
      </c>
      <c r="H38" s="71" t="s">
        <v>190</v>
      </c>
    </row>
    <row r="39" spans="1:8" ht="32.25" customHeight="1" x14ac:dyDescent="0.25">
      <c r="A39" s="72" t="s">
        <v>175</v>
      </c>
      <c r="B39" s="72" t="s">
        <v>176</v>
      </c>
      <c r="C39" s="72" t="s">
        <v>177</v>
      </c>
      <c r="D39" s="72"/>
      <c r="E39" s="72"/>
      <c r="F39" s="72" t="s">
        <v>20</v>
      </c>
      <c r="G39" s="73">
        <v>47051.76</v>
      </c>
      <c r="H39" s="73">
        <v>47051.76</v>
      </c>
    </row>
    <row r="40" spans="1:8" ht="32.25" customHeight="1" x14ac:dyDescent="0.25">
      <c r="A40" s="72" t="s">
        <v>175</v>
      </c>
      <c r="B40" s="72" t="s">
        <v>176</v>
      </c>
      <c r="C40" s="72" t="s">
        <v>142</v>
      </c>
      <c r="D40" s="72"/>
      <c r="E40" s="72"/>
      <c r="F40" s="72" t="s">
        <v>58</v>
      </c>
      <c r="G40" s="73">
        <v>600</v>
      </c>
      <c r="H40" s="73">
        <v>600</v>
      </c>
    </row>
    <row r="41" spans="1:8" ht="32.25" customHeight="1" x14ac:dyDescent="0.25">
      <c r="A41" s="72" t="s">
        <v>175</v>
      </c>
      <c r="B41" s="72" t="s">
        <v>176</v>
      </c>
      <c r="C41" s="72" t="s">
        <v>143</v>
      </c>
      <c r="D41" s="72"/>
      <c r="E41" s="72"/>
      <c r="F41" s="72" t="s">
        <v>60</v>
      </c>
      <c r="G41" s="73">
        <v>7130</v>
      </c>
      <c r="H41" s="73">
        <v>7130</v>
      </c>
    </row>
    <row r="42" spans="1:8" ht="32.25" customHeight="1" x14ac:dyDescent="0.25">
      <c r="A42" s="72" t="s">
        <v>175</v>
      </c>
      <c r="B42" s="72" t="s">
        <v>178</v>
      </c>
      <c r="C42" s="72" t="s">
        <v>147</v>
      </c>
      <c r="D42" s="72"/>
      <c r="E42" s="72"/>
      <c r="F42" s="72" t="s">
        <v>63</v>
      </c>
      <c r="G42" s="73">
        <v>194.29</v>
      </c>
      <c r="H42" s="73">
        <v>194.29</v>
      </c>
    </row>
    <row r="43" spans="1:8" ht="32.25" customHeight="1" x14ac:dyDescent="0.25">
      <c r="A43" s="72" t="s">
        <v>175</v>
      </c>
      <c r="B43" s="72" t="s">
        <v>178</v>
      </c>
      <c r="C43" s="72" t="s">
        <v>155</v>
      </c>
      <c r="D43" s="72"/>
      <c r="E43" s="72"/>
      <c r="F43" s="72" t="s">
        <v>187</v>
      </c>
      <c r="G43" s="73">
        <v>690.14</v>
      </c>
      <c r="H43" s="73">
        <v>690.14</v>
      </c>
    </row>
    <row r="44" spans="1:8" ht="32.25" customHeight="1" x14ac:dyDescent="0.25">
      <c r="A44" s="72" t="s">
        <v>175</v>
      </c>
      <c r="B44" s="72" t="s">
        <v>178</v>
      </c>
      <c r="C44" s="72" t="s">
        <v>164</v>
      </c>
      <c r="D44" s="72"/>
      <c r="E44" s="72"/>
      <c r="F44" s="72" t="s">
        <v>80</v>
      </c>
      <c r="G44" s="73">
        <v>331.94</v>
      </c>
      <c r="H44" s="73">
        <v>331.94</v>
      </c>
    </row>
    <row r="45" spans="1:8" ht="32.25" customHeight="1" x14ac:dyDescent="0.25">
      <c r="A45" s="71" t="s">
        <v>170</v>
      </c>
      <c r="B45" s="71" t="s">
        <v>171</v>
      </c>
      <c r="C45" s="71" t="s">
        <v>169</v>
      </c>
      <c r="D45" s="71"/>
      <c r="E45" s="71"/>
      <c r="F45" s="71" t="s">
        <v>172</v>
      </c>
      <c r="G45" s="71" t="s">
        <v>191</v>
      </c>
      <c r="H45" s="71" t="s">
        <v>192</v>
      </c>
    </row>
    <row r="46" spans="1:8" ht="32.25" customHeight="1" x14ac:dyDescent="0.25">
      <c r="A46" s="72" t="s">
        <v>193</v>
      </c>
      <c r="B46" s="72" t="s">
        <v>176</v>
      </c>
      <c r="C46" s="72" t="s">
        <v>177</v>
      </c>
      <c r="D46" s="72"/>
      <c r="E46" s="72"/>
      <c r="F46" s="72" t="s">
        <v>20</v>
      </c>
      <c r="G46" s="73">
        <v>16124.24</v>
      </c>
      <c r="H46" s="73">
        <v>15726.54</v>
      </c>
    </row>
    <row r="47" spans="1:8" ht="32.25" customHeight="1" x14ac:dyDescent="0.25">
      <c r="A47" s="72" t="s">
        <v>193</v>
      </c>
      <c r="B47" s="72" t="s">
        <v>176</v>
      </c>
      <c r="C47" s="72" t="s">
        <v>142</v>
      </c>
      <c r="D47" s="72"/>
      <c r="E47" s="72"/>
      <c r="F47" s="72" t="s">
        <v>58</v>
      </c>
      <c r="G47" s="73">
        <v>932.73</v>
      </c>
      <c r="H47" s="73">
        <v>580</v>
      </c>
    </row>
    <row r="48" spans="1:8" ht="32.25" customHeight="1" x14ac:dyDescent="0.25">
      <c r="A48" s="72" t="s">
        <v>193</v>
      </c>
      <c r="B48" s="72" t="s">
        <v>176</v>
      </c>
      <c r="C48" s="72" t="s">
        <v>143</v>
      </c>
      <c r="D48" s="72"/>
      <c r="E48" s="72"/>
      <c r="F48" s="72" t="s">
        <v>60</v>
      </c>
      <c r="G48" s="73">
        <v>2849.99</v>
      </c>
      <c r="H48" s="73">
        <v>2602.11</v>
      </c>
    </row>
    <row r="49" spans="1:8" ht="32.25" customHeight="1" x14ac:dyDescent="0.25">
      <c r="A49" s="72" t="s">
        <v>193</v>
      </c>
      <c r="B49" s="72" t="s">
        <v>178</v>
      </c>
      <c r="C49" s="72" t="s">
        <v>145</v>
      </c>
      <c r="D49" s="72"/>
      <c r="E49" s="72"/>
      <c r="F49" s="72" t="s">
        <v>61</v>
      </c>
      <c r="G49" s="73">
        <v>1380.63</v>
      </c>
      <c r="H49" s="73">
        <v>1267.98</v>
      </c>
    </row>
    <row r="50" spans="1:8" ht="32.25" customHeight="1" x14ac:dyDescent="0.25">
      <c r="A50" s="72" t="s">
        <v>193</v>
      </c>
      <c r="B50" s="72" t="s">
        <v>178</v>
      </c>
      <c r="C50" s="72" t="s">
        <v>147</v>
      </c>
      <c r="D50" s="72"/>
      <c r="E50" s="72"/>
      <c r="F50" s="72" t="s">
        <v>63</v>
      </c>
      <c r="G50" s="73">
        <v>829.73</v>
      </c>
      <c r="H50" s="73">
        <v>780.83</v>
      </c>
    </row>
    <row r="51" spans="1:8" ht="32.25" customHeight="1" x14ac:dyDescent="0.25">
      <c r="A51" s="72" t="s">
        <v>193</v>
      </c>
      <c r="B51" s="72" t="s">
        <v>178</v>
      </c>
      <c r="C51" s="72" t="s">
        <v>148</v>
      </c>
      <c r="D51" s="72"/>
      <c r="E51" s="72"/>
      <c r="F51" s="72" t="s">
        <v>65</v>
      </c>
      <c r="G51" s="73">
        <v>766.48</v>
      </c>
      <c r="H51" s="73">
        <v>763</v>
      </c>
    </row>
    <row r="52" spans="1:8" ht="32.25" customHeight="1" x14ac:dyDescent="0.25">
      <c r="A52" s="72" t="s">
        <v>193</v>
      </c>
      <c r="B52" s="72" t="s">
        <v>178</v>
      </c>
      <c r="C52" s="72" t="s">
        <v>157</v>
      </c>
      <c r="D52" s="72"/>
      <c r="E52" s="72"/>
      <c r="F52" s="72" t="s">
        <v>74</v>
      </c>
      <c r="G52" s="73">
        <v>43.8</v>
      </c>
      <c r="H52" s="73">
        <v>43.8</v>
      </c>
    </row>
    <row r="53" spans="1:8" ht="32.25" customHeight="1" x14ac:dyDescent="0.25">
      <c r="A53" s="72" t="s">
        <v>193</v>
      </c>
      <c r="B53" s="72" t="s">
        <v>178</v>
      </c>
      <c r="C53" s="72" t="s">
        <v>158</v>
      </c>
      <c r="D53" s="72"/>
      <c r="E53" s="72"/>
      <c r="F53" s="72" t="s">
        <v>75</v>
      </c>
      <c r="G53" s="73">
        <v>252.73</v>
      </c>
      <c r="H53" s="73">
        <v>212.73</v>
      </c>
    </row>
    <row r="54" spans="1:8" ht="32.25" customHeight="1" x14ac:dyDescent="0.25">
      <c r="A54" s="72" t="s">
        <v>193</v>
      </c>
      <c r="B54" s="72" t="s">
        <v>178</v>
      </c>
      <c r="C54" s="72" t="s">
        <v>163</v>
      </c>
      <c r="D54" s="72"/>
      <c r="E54" s="72"/>
      <c r="F54" s="72" t="s">
        <v>79</v>
      </c>
      <c r="G54" s="73">
        <v>0</v>
      </c>
      <c r="H54" s="73">
        <v>222</v>
      </c>
    </row>
    <row r="55" spans="1:8" ht="32.25" customHeight="1" x14ac:dyDescent="0.25">
      <c r="A55" s="71" t="s">
        <v>170</v>
      </c>
      <c r="B55" s="71" t="s">
        <v>171</v>
      </c>
      <c r="C55" s="71" t="s">
        <v>169</v>
      </c>
      <c r="D55" s="71"/>
      <c r="E55" s="71"/>
      <c r="F55" s="71" t="s">
        <v>172</v>
      </c>
      <c r="G55" s="71" t="s">
        <v>189</v>
      </c>
      <c r="H55" s="71" t="s">
        <v>190</v>
      </c>
    </row>
    <row r="56" spans="1:8" ht="32.25" customHeight="1" x14ac:dyDescent="0.25">
      <c r="A56" s="72" t="s">
        <v>193</v>
      </c>
      <c r="B56" s="72" t="s">
        <v>178</v>
      </c>
      <c r="C56" s="72" t="s">
        <v>148</v>
      </c>
      <c r="D56" s="72"/>
      <c r="E56" s="72"/>
      <c r="F56" s="72" t="s">
        <v>65</v>
      </c>
      <c r="G56" s="73">
        <v>96.52</v>
      </c>
      <c r="H56" s="73">
        <v>0</v>
      </c>
    </row>
    <row r="57" spans="1:8" ht="32.25" customHeight="1" x14ac:dyDescent="0.25">
      <c r="A57" s="71" t="s">
        <v>170</v>
      </c>
      <c r="B57" s="71" t="s">
        <v>171</v>
      </c>
      <c r="C57" s="71" t="s">
        <v>169</v>
      </c>
      <c r="D57" s="71"/>
      <c r="E57" s="71"/>
      <c r="F57" s="71" t="s">
        <v>172</v>
      </c>
      <c r="G57" s="71" t="s">
        <v>191</v>
      </c>
      <c r="H57" s="71" t="s">
        <v>192</v>
      </c>
    </row>
    <row r="58" spans="1:8" ht="32.25" customHeight="1" x14ac:dyDescent="0.25">
      <c r="A58" s="72" t="s">
        <v>194</v>
      </c>
      <c r="B58" s="72" t="s">
        <v>178</v>
      </c>
      <c r="C58" s="72" t="s">
        <v>148</v>
      </c>
      <c r="D58" s="72"/>
      <c r="E58" s="72"/>
      <c r="F58" s="72" t="s">
        <v>65</v>
      </c>
      <c r="G58" s="73">
        <v>202.73999999999998</v>
      </c>
      <c r="H58" s="73">
        <v>182.73999999999998</v>
      </c>
    </row>
    <row r="59" spans="1:8" ht="32.25" customHeight="1" x14ac:dyDescent="0.25">
      <c r="A59" s="72" t="s">
        <v>194</v>
      </c>
      <c r="B59" s="72" t="s">
        <v>178</v>
      </c>
      <c r="C59" s="72" t="s">
        <v>158</v>
      </c>
      <c r="D59" s="72"/>
      <c r="E59" s="72"/>
      <c r="F59" s="72" t="s">
        <v>75</v>
      </c>
      <c r="G59" s="73">
        <v>126.36</v>
      </c>
      <c r="H59" s="73">
        <v>106.36</v>
      </c>
    </row>
    <row r="60" spans="1:8" ht="32.25" customHeight="1" x14ac:dyDescent="0.25">
      <c r="A60" s="72" t="s">
        <v>194</v>
      </c>
      <c r="B60" s="72" t="s">
        <v>178</v>
      </c>
      <c r="C60" s="72" t="s">
        <v>163</v>
      </c>
      <c r="D60" s="72"/>
      <c r="E60" s="72"/>
      <c r="F60" s="72" t="s">
        <v>79</v>
      </c>
      <c r="G60" s="73">
        <v>0</v>
      </c>
      <c r="H60" s="73">
        <v>32</v>
      </c>
    </row>
    <row r="61" spans="1:8" ht="32.25" customHeight="1" x14ac:dyDescent="0.25">
      <c r="A61" s="71" t="s">
        <v>170</v>
      </c>
      <c r="B61" s="71" t="s">
        <v>171</v>
      </c>
      <c r="C61" s="71" t="s">
        <v>169</v>
      </c>
      <c r="D61" s="71"/>
      <c r="E61" s="71"/>
      <c r="F61" s="71" t="s">
        <v>172</v>
      </c>
      <c r="G61" s="71" t="s">
        <v>173</v>
      </c>
      <c r="H61" s="71" t="s">
        <v>174</v>
      </c>
    </row>
    <row r="62" spans="1:8" ht="32.25" customHeight="1" x14ac:dyDescent="0.25">
      <c r="A62" s="72" t="s">
        <v>195</v>
      </c>
      <c r="B62" s="72" t="s">
        <v>176</v>
      </c>
      <c r="C62" s="72" t="s">
        <v>177</v>
      </c>
      <c r="D62" s="72"/>
      <c r="E62" s="72"/>
      <c r="F62" s="72" t="s">
        <v>20</v>
      </c>
      <c r="G62" s="73">
        <v>8371.86</v>
      </c>
      <c r="H62" s="73">
        <v>8372.92</v>
      </c>
    </row>
    <row r="63" spans="1:8" ht="32.25" customHeight="1" x14ac:dyDescent="0.25">
      <c r="A63" s="72" t="s">
        <v>195</v>
      </c>
      <c r="B63" s="72" t="s">
        <v>176</v>
      </c>
      <c r="C63" s="72" t="s">
        <v>142</v>
      </c>
      <c r="D63" s="72"/>
      <c r="E63" s="72"/>
      <c r="F63" s="72" t="s">
        <v>58</v>
      </c>
      <c r="G63" s="73">
        <v>532.73</v>
      </c>
      <c r="H63" s="73">
        <v>250</v>
      </c>
    </row>
    <row r="64" spans="1:8" ht="32.25" customHeight="1" x14ac:dyDescent="0.25">
      <c r="A64" s="72" t="s">
        <v>195</v>
      </c>
      <c r="B64" s="72" t="s">
        <v>176</v>
      </c>
      <c r="C64" s="72" t="s">
        <v>143</v>
      </c>
      <c r="D64" s="72"/>
      <c r="E64" s="72"/>
      <c r="F64" s="72" t="s">
        <v>60</v>
      </c>
      <c r="G64" s="73">
        <v>1381.37</v>
      </c>
      <c r="H64" s="73">
        <v>1381.34</v>
      </c>
    </row>
    <row r="65" spans="1:8" ht="32.25" customHeight="1" x14ac:dyDescent="0.25">
      <c r="A65" s="72" t="s">
        <v>195</v>
      </c>
      <c r="B65" s="72" t="s">
        <v>178</v>
      </c>
      <c r="C65" s="72" t="s">
        <v>145</v>
      </c>
      <c r="D65" s="72"/>
      <c r="E65" s="72"/>
      <c r="F65" s="72" t="s">
        <v>61</v>
      </c>
      <c r="G65" s="73">
        <v>1134.52</v>
      </c>
      <c r="H65" s="73">
        <v>1107.97</v>
      </c>
    </row>
    <row r="66" spans="1:8" ht="32.25" customHeight="1" x14ac:dyDescent="0.25">
      <c r="A66" s="72" t="s">
        <v>195</v>
      </c>
      <c r="B66" s="72" t="s">
        <v>178</v>
      </c>
      <c r="C66" s="72" t="s">
        <v>147</v>
      </c>
      <c r="D66" s="72"/>
      <c r="E66" s="72"/>
      <c r="F66" s="72" t="s">
        <v>63</v>
      </c>
      <c r="G66" s="73">
        <v>414.26</v>
      </c>
      <c r="H66" s="73">
        <v>403.74</v>
      </c>
    </row>
    <row r="67" spans="1:8" ht="32.25" customHeight="1" x14ac:dyDescent="0.25">
      <c r="A67" s="72" t="s">
        <v>195</v>
      </c>
      <c r="B67" s="72" t="s">
        <v>178</v>
      </c>
      <c r="C67" s="72" t="s">
        <v>148</v>
      </c>
      <c r="D67" s="72"/>
      <c r="E67" s="72"/>
      <c r="F67" s="72" t="s">
        <v>65</v>
      </c>
      <c r="G67" s="73">
        <v>377.15</v>
      </c>
      <c r="H67" s="73">
        <v>327.14999999999998</v>
      </c>
    </row>
    <row r="68" spans="1:8" ht="32.25" customHeight="1" x14ac:dyDescent="0.25">
      <c r="A68" s="72" t="s">
        <v>195</v>
      </c>
      <c r="B68" s="72" t="s">
        <v>178</v>
      </c>
      <c r="C68" s="72" t="s">
        <v>158</v>
      </c>
      <c r="D68" s="72"/>
      <c r="E68" s="72"/>
      <c r="F68" s="72" t="s">
        <v>75</v>
      </c>
      <c r="G68" s="73">
        <v>126.35</v>
      </c>
      <c r="H68" s="73">
        <v>106.35</v>
      </c>
    </row>
    <row r="69" spans="1:8" ht="32.25" customHeight="1" x14ac:dyDescent="0.25">
      <c r="A69" s="72" t="s">
        <v>195</v>
      </c>
      <c r="B69" s="72" t="s">
        <v>178</v>
      </c>
      <c r="C69" s="72" t="s">
        <v>163</v>
      </c>
      <c r="D69" s="72"/>
      <c r="E69" s="72"/>
      <c r="F69" s="72" t="s">
        <v>79</v>
      </c>
      <c r="G69" s="73">
        <v>0</v>
      </c>
      <c r="H69" s="73">
        <v>90</v>
      </c>
    </row>
    <row r="70" spans="1:8" ht="32.25" customHeight="1" x14ac:dyDescent="0.25">
      <c r="A70" s="71" t="s">
        <v>170</v>
      </c>
      <c r="B70" s="71" t="s">
        <v>171</v>
      </c>
      <c r="C70" s="71" t="s">
        <v>169</v>
      </c>
      <c r="D70" s="71"/>
      <c r="E70" s="71"/>
      <c r="F70" s="71" t="s">
        <v>172</v>
      </c>
      <c r="G70" s="71" t="s">
        <v>196</v>
      </c>
      <c r="H70" s="71" t="s">
        <v>197</v>
      </c>
    </row>
    <row r="71" spans="1:8" ht="32.25" customHeight="1" x14ac:dyDescent="0.25">
      <c r="A71" s="72" t="s">
        <v>195</v>
      </c>
      <c r="B71" s="72" t="s">
        <v>178</v>
      </c>
      <c r="C71" s="72" t="s">
        <v>146</v>
      </c>
      <c r="D71" s="72"/>
      <c r="E71" s="72"/>
      <c r="F71" s="72" t="s">
        <v>62</v>
      </c>
      <c r="G71" s="73">
        <v>200</v>
      </c>
      <c r="H71" s="73">
        <v>200</v>
      </c>
    </row>
    <row r="72" spans="1:8" ht="32.25" customHeight="1" x14ac:dyDescent="0.25">
      <c r="A72" s="72" t="s">
        <v>195</v>
      </c>
      <c r="B72" s="72" t="s">
        <v>178</v>
      </c>
      <c r="C72" s="72" t="s">
        <v>148</v>
      </c>
      <c r="D72" s="72"/>
      <c r="E72" s="72"/>
      <c r="F72" s="72" t="s">
        <v>65</v>
      </c>
      <c r="G72" s="73">
        <v>2210.9499999999998</v>
      </c>
      <c r="H72" s="73">
        <v>2210.9499999999998</v>
      </c>
    </row>
    <row r="73" spans="1:8" ht="32.25" customHeight="1" x14ac:dyDescent="0.25">
      <c r="A73" s="71" t="s">
        <v>170</v>
      </c>
      <c r="B73" s="71" t="s">
        <v>171</v>
      </c>
      <c r="C73" s="71" t="s">
        <v>169</v>
      </c>
      <c r="D73" s="71"/>
      <c r="E73" s="71"/>
      <c r="F73" s="71" t="s">
        <v>172</v>
      </c>
      <c r="G73" s="71" t="s">
        <v>191</v>
      </c>
      <c r="H73" s="71" t="s">
        <v>192</v>
      </c>
    </row>
    <row r="74" spans="1:8" ht="32.25" customHeight="1" x14ac:dyDescent="0.25">
      <c r="A74" s="72" t="s">
        <v>198</v>
      </c>
      <c r="B74" s="72" t="s">
        <v>176</v>
      </c>
      <c r="C74" s="72" t="s">
        <v>177</v>
      </c>
      <c r="D74" s="72"/>
      <c r="E74" s="72"/>
      <c r="F74" s="72" t="s">
        <v>20</v>
      </c>
      <c r="G74" s="73">
        <v>59527.88</v>
      </c>
      <c r="H74" s="73">
        <v>59633.3</v>
      </c>
    </row>
    <row r="75" spans="1:8" ht="32.25" customHeight="1" x14ac:dyDescent="0.25">
      <c r="A75" s="72" t="s">
        <v>198</v>
      </c>
      <c r="B75" s="72" t="s">
        <v>176</v>
      </c>
      <c r="C75" s="72" t="s">
        <v>142</v>
      </c>
      <c r="D75" s="72"/>
      <c r="E75" s="72"/>
      <c r="F75" s="72" t="s">
        <v>58</v>
      </c>
      <c r="G75" s="73">
        <v>6474.83</v>
      </c>
      <c r="H75" s="73">
        <v>4947.9400000000005</v>
      </c>
    </row>
    <row r="76" spans="1:8" ht="32.25" customHeight="1" x14ac:dyDescent="0.25">
      <c r="A76" s="72" t="s">
        <v>198</v>
      </c>
      <c r="B76" s="72" t="s">
        <v>176</v>
      </c>
      <c r="C76" s="72" t="s">
        <v>143</v>
      </c>
      <c r="D76" s="72"/>
      <c r="E76" s="72"/>
      <c r="F76" s="72" t="s">
        <v>60</v>
      </c>
      <c r="G76" s="73">
        <v>7938.28</v>
      </c>
      <c r="H76" s="73">
        <v>7913.2</v>
      </c>
    </row>
    <row r="77" spans="1:8" ht="32.25" customHeight="1" x14ac:dyDescent="0.25">
      <c r="A77" s="72" t="s">
        <v>198</v>
      </c>
      <c r="B77" s="72" t="s">
        <v>178</v>
      </c>
      <c r="C77" s="72" t="s">
        <v>145</v>
      </c>
      <c r="D77" s="72"/>
      <c r="E77" s="72"/>
      <c r="F77" s="72" t="s">
        <v>61</v>
      </c>
      <c r="G77" s="73">
        <v>7502.62</v>
      </c>
      <c r="H77" s="73">
        <v>7376.95</v>
      </c>
    </row>
    <row r="78" spans="1:8" ht="32.25" customHeight="1" x14ac:dyDescent="0.25">
      <c r="A78" s="72" t="s">
        <v>198</v>
      </c>
      <c r="B78" s="72" t="s">
        <v>178</v>
      </c>
      <c r="C78" s="72" t="s">
        <v>147</v>
      </c>
      <c r="D78" s="72"/>
      <c r="E78" s="72"/>
      <c r="F78" s="72" t="s">
        <v>63</v>
      </c>
      <c r="G78" s="73">
        <v>2340.12</v>
      </c>
      <c r="H78" s="73">
        <v>2234.4300000000003</v>
      </c>
    </row>
    <row r="79" spans="1:8" ht="32.25" customHeight="1" x14ac:dyDescent="0.25">
      <c r="A79" s="72" t="s">
        <v>198</v>
      </c>
      <c r="B79" s="72" t="s">
        <v>178</v>
      </c>
      <c r="C79" s="72" t="s">
        <v>158</v>
      </c>
      <c r="D79" s="72"/>
      <c r="E79" s="72"/>
      <c r="F79" s="72" t="s">
        <v>75</v>
      </c>
      <c r="G79" s="73">
        <v>1221.03</v>
      </c>
      <c r="H79" s="73">
        <v>1526.29</v>
      </c>
    </row>
    <row r="80" spans="1:8" ht="32.25" customHeight="1" x14ac:dyDescent="0.25">
      <c r="A80" s="72" t="s">
        <v>198</v>
      </c>
      <c r="B80" s="72" t="s">
        <v>178</v>
      </c>
      <c r="C80" s="72" t="s">
        <v>160</v>
      </c>
      <c r="D80" s="72"/>
      <c r="E80" s="72"/>
      <c r="F80" s="72" t="s">
        <v>77</v>
      </c>
      <c r="G80" s="73">
        <v>300</v>
      </c>
      <c r="H80" s="73">
        <v>402.37</v>
      </c>
    </row>
    <row r="81" spans="1:8" ht="32.25" customHeight="1" x14ac:dyDescent="0.25">
      <c r="A81" s="71" t="s">
        <v>170</v>
      </c>
      <c r="B81" s="71" t="s">
        <v>171</v>
      </c>
      <c r="C81" s="71" t="s">
        <v>169</v>
      </c>
      <c r="D81" s="71"/>
      <c r="E81" s="71"/>
      <c r="F81" s="71" t="s">
        <v>172</v>
      </c>
      <c r="G81" s="71" t="s">
        <v>185</v>
      </c>
      <c r="H81" s="71" t="s">
        <v>186</v>
      </c>
    </row>
    <row r="82" spans="1:8" ht="32.25" customHeight="1" x14ac:dyDescent="0.25">
      <c r="A82" s="72" t="s">
        <v>198</v>
      </c>
      <c r="B82" s="72" t="s">
        <v>176</v>
      </c>
      <c r="C82" s="72" t="s">
        <v>142</v>
      </c>
      <c r="D82" s="72"/>
      <c r="E82" s="72"/>
      <c r="F82" s="72" t="s">
        <v>58</v>
      </c>
      <c r="G82" s="73">
        <v>150</v>
      </c>
      <c r="H82" s="73">
        <v>150</v>
      </c>
    </row>
    <row r="83" spans="1:8" ht="32.25" customHeight="1" x14ac:dyDescent="0.25">
      <c r="A83" s="72" t="s">
        <v>198</v>
      </c>
      <c r="B83" s="72" t="s">
        <v>178</v>
      </c>
      <c r="C83" s="72" t="s">
        <v>146</v>
      </c>
      <c r="D83" s="72"/>
      <c r="E83" s="72"/>
      <c r="F83" s="72" t="s">
        <v>62</v>
      </c>
      <c r="G83" s="73">
        <v>162.5</v>
      </c>
      <c r="H83" s="73">
        <v>90</v>
      </c>
    </row>
    <row r="84" spans="1:8" ht="32.25" customHeight="1" x14ac:dyDescent="0.25">
      <c r="A84" s="72" t="s">
        <v>198</v>
      </c>
      <c r="B84" s="72" t="s">
        <v>178</v>
      </c>
      <c r="C84" s="72" t="s">
        <v>147</v>
      </c>
      <c r="D84" s="72"/>
      <c r="E84" s="72"/>
      <c r="F84" s="72" t="s">
        <v>63</v>
      </c>
      <c r="G84" s="73">
        <v>1831.79</v>
      </c>
      <c r="H84" s="73">
        <v>1831.79</v>
      </c>
    </row>
    <row r="85" spans="1:8" ht="32.25" customHeight="1" x14ac:dyDescent="0.25">
      <c r="A85" s="72" t="s">
        <v>198</v>
      </c>
      <c r="B85" s="72" t="s">
        <v>178</v>
      </c>
      <c r="C85" s="72" t="s">
        <v>148</v>
      </c>
      <c r="D85" s="72"/>
      <c r="E85" s="72"/>
      <c r="F85" s="72" t="s">
        <v>65</v>
      </c>
      <c r="G85" s="73">
        <v>4073.68</v>
      </c>
      <c r="H85" s="73">
        <v>4432.7300000000005</v>
      </c>
    </row>
    <row r="86" spans="1:8" ht="32.25" customHeight="1" x14ac:dyDescent="0.25">
      <c r="A86" s="72" t="s">
        <v>198</v>
      </c>
      <c r="B86" s="72" t="s">
        <v>178</v>
      </c>
      <c r="C86" s="72" t="s">
        <v>149</v>
      </c>
      <c r="D86" s="72"/>
      <c r="E86" s="72"/>
      <c r="F86" s="72" t="s">
        <v>66</v>
      </c>
      <c r="G86" s="73">
        <v>11170</v>
      </c>
      <c r="H86" s="73">
        <v>11326.34</v>
      </c>
    </row>
    <row r="87" spans="1:8" ht="32.25" customHeight="1" x14ac:dyDescent="0.25">
      <c r="A87" s="72" t="s">
        <v>198</v>
      </c>
      <c r="B87" s="72" t="s">
        <v>178</v>
      </c>
      <c r="C87" s="72" t="s">
        <v>150</v>
      </c>
      <c r="D87" s="72"/>
      <c r="E87" s="72"/>
      <c r="F87" s="72" t="s">
        <v>67</v>
      </c>
      <c r="G87" s="73">
        <v>0</v>
      </c>
      <c r="H87" s="73">
        <v>55.5</v>
      </c>
    </row>
    <row r="88" spans="1:8" ht="32.25" customHeight="1" x14ac:dyDescent="0.25">
      <c r="A88" s="72" t="s">
        <v>198</v>
      </c>
      <c r="B88" s="72" t="s">
        <v>178</v>
      </c>
      <c r="C88" s="72" t="s">
        <v>151</v>
      </c>
      <c r="D88" s="72"/>
      <c r="E88" s="72"/>
      <c r="F88" s="72" t="s">
        <v>69</v>
      </c>
      <c r="G88" s="73">
        <v>522.44000000000005</v>
      </c>
      <c r="H88" s="73">
        <v>432.44</v>
      </c>
    </row>
    <row r="89" spans="1:8" ht="32.25" customHeight="1" x14ac:dyDescent="0.25">
      <c r="A89" s="72" t="s">
        <v>198</v>
      </c>
      <c r="B89" s="72" t="s">
        <v>178</v>
      </c>
      <c r="C89" s="72" t="s">
        <v>153</v>
      </c>
      <c r="D89" s="72"/>
      <c r="E89" s="72"/>
      <c r="F89" s="72" t="s">
        <v>71</v>
      </c>
      <c r="G89" s="73">
        <v>225.55</v>
      </c>
      <c r="H89" s="73">
        <v>221.10000000000002</v>
      </c>
    </row>
    <row r="90" spans="1:8" ht="32.25" customHeight="1" x14ac:dyDescent="0.25">
      <c r="A90" s="72" t="s">
        <v>198</v>
      </c>
      <c r="B90" s="72" t="s">
        <v>178</v>
      </c>
      <c r="C90" s="72" t="s">
        <v>157</v>
      </c>
      <c r="D90" s="72"/>
      <c r="E90" s="72"/>
      <c r="F90" s="72" t="s">
        <v>74</v>
      </c>
      <c r="G90" s="73">
        <v>526.61</v>
      </c>
      <c r="H90" s="73">
        <v>570.41000000000008</v>
      </c>
    </row>
    <row r="91" spans="1:8" ht="32.25" customHeight="1" x14ac:dyDescent="0.25">
      <c r="A91" s="72" t="s">
        <v>198</v>
      </c>
      <c r="B91" s="72" t="s">
        <v>178</v>
      </c>
      <c r="C91" s="72" t="s">
        <v>158</v>
      </c>
      <c r="D91" s="72"/>
      <c r="E91" s="72"/>
      <c r="F91" s="72" t="s">
        <v>75</v>
      </c>
      <c r="G91" s="73">
        <v>1526.3</v>
      </c>
      <c r="H91" s="73">
        <v>1526.3</v>
      </c>
    </row>
    <row r="92" spans="1:8" ht="32.25" customHeight="1" x14ac:dyDescent="0.25">
      <c r="A92" s="72" t="s">
        <v>198</v>
      </c>
      <c r="B92" s="72" t="s">
        <v>178</v>
      </c>
      <c r="C92" s="72" t="s">
        <v>159</v>
      </c>
      <c r="D92" s="72"/>
      <c r="E92" s="72"/>
      <c r="F92" s="72" t="s">
        <v>76</v>
      </c>
      <c r="G92" s="73">
        <v>582.97</v>
      </c>
      <c r="H92" s="73">
        <v>1211.97</v>
      </c>
    </row>
    <row r="93" spans="1:8" ht="32.25" customHeight="1" x14ac:dyDescent="0.25">
      <c r="A93" s="72" t="s">
        <v>198</v>
      </c>
      <c r="B93" s="72" t="s">
        <v>178</v>
      </c>
      <c r="C93" s="72" t="s">
        <v>160</v>
      </c>
      <c r="D93" s="72"/>
      <c r="E93" s="72"/>
      <c r="F93" s="72" t="s">
        <v>77</v>
      </c>
      <c r="G93" s="73">
        <v>918.63</v>
      </c>
      <c r="H93" s="73">
        <v>801.64</v>
      </c>
    </row>
    <row r="94" spans="1:8" ht="32.25" customHeight="1" x14ac:dyDescent="0.25">
      <c r="A94" s="72" t="s">
        <v>198</v>
      </c>
      <c r="B94" s="72" t="s">
        <v>178</v>
      </c>
      <c r="C94" s="72" t="s">
        <v>163</v>
      </c>
      <c r="D94" s="72"/>
      <c r="E94" s="72"/>
      <c r="F94" s="72" t="s">
        <v>79</v>
      </c>
      <c r="G94" s="73">
        <v>913.02</v>
      </c>
      <c r="H94" s="73">
        <v>913.42</v>
      </c>
    </row>
    <row r="95" spans="1:8" ht="32.25" customHeight="1" x14ac:dyDescent="0.25">
      <c r="A95" s="72" t="s">
        <v>198</v>
      </c>
      <c r="B95" s="72" t="s">
        <v>178</v>
      </c>
      <c r="C95" s="72" t="s">
        <v>164</v>
      </c>
      <c r="D95" s="72"/>
      <c r="E95" s="72"/>
      <c r="F95" s="72" t="s">
        <v>80</v>
      </c>
      <c r="G95" s="73">
        <v>26.72</v>
      </c>
      <c r="H95" s="73">
        <v>26.72</v>
      </c>
    </row>
    <row r="96" spans="1:8" ht="32.25" customHeight="1" x14ac:dyDescent="0.25">
      <c r="A96" s="72" t="s">
        <v>198</v>
      </c>
      <c r="B96" s="72" t="s">
        <v>188</v>
      </c>
      <c r="C96" s="72" t="s">
        <v>165</v>
      </c>
      <c r="D96" s="72"/>
      <c r="E96" s="72"/>
      <c r="F96" s="72" t="s">
        <v>84</v>
      </c>
      <c r="G96" s="73">
        <v>335.36</v>
      </c>
      <c r="H96" s="73">
        <v>343.27</v>
      </c>
    </row>
    <row r="98" spans="1:8" ht="32.25" customHeight="1" x14ac:dyDescent="0.25">
      <c r="A98" s="74" t="s">
        <v>170</v>
      </c>
      <c r="B98" s="74" t="s">
        <v>171</v>
      </c>
      <c r="C98" s="74" t="s">
        <v>169</v>
      </c>
      <c r="F98" s="74" t="s">
        <v>172</v>
      </c>
      <c r="G98" s="74" t="s">
        <v>173</v>
      </c>
      <c r="H98" s="74" t="s">
        <v>174</v>
      </c>
    </row>
    <row r="99" spans="1:8" ht="32.25" customHeight="1" x14ac:dyDescent="0.25">
      <c r="A99" s="75" t="s">
        <v>195</v>
      </c>
      <c r="B99" s="75" t="s">
        <v>176</v>
      </c>
      <c r="C99" s="75" t="s">
        <v>177</v>
      </c>
      <c r="F99" s="75" t="s">
        <v>20</v>
      </c>
      <c r="G99" s="76">
        <v>8371.86</v>
      </c>
      <c r="H99" s="76">
        <v>8372.92</v>
      </c>
    </row>
    <row r="100" spans="1:8" ht="32.25" customHeight="1" x14ac:dyDescent="0.25">
      <c r="A100" s="75" t="s">
        <v>195</v>
      </c>
      <c r="B100" s="75" t="s">
        <v>176</v>
      </c>
      <c r="C100" s="75" t="s">
        <v>142</v>
      </c>
      <c r="F100" s="75" t="s">
        <v>58</v>
      </c>
      <c r="G100" s="76">
        <v>532.73</v>
      </c>
      <c r="H100" s="76">
        <v>250</v>
      </c>
    </row>
    <row r="101" spans="1:8" ht="32.25" customHeight="1" x14ac:dyDescent="0.25">
      <c r="A101" s="75" t="s">
        <v>195</v>
      </c>
      <c r="B101" s="75" t="s">
        <v>176</v>
      </c>
      <c r="C101" s="75" t="s">
        <v>143</v>
      </c>
      <c r="F101" s="75" t="s">
        <v>60</v>
      </c>
      <c r="G101" s="76">
        <v>1381.37</v>
      </c>
      <c r="H101" s="76">
        <v>1381.34</v>
      </c>
    </row>
    <row r="102" spans="1:8" ht="32.25" customHeight="1" x14ac:dyDescent="0.25">
      <c r="A102" s="75" t="s">
        <v>195</v>
      </c>
      <c r="B102" s="75" t="s">
        <v>178</v>
      </c>
      <c r="C102" s="75" t="s">
        <v>145</v>
      </c>
      <c r="F102" s="75" t="s">
        <v>61</v>
      </c>
      <c r="G102" s="76">
        <v>1134.52</v>
      </c>
      <c r="H102" s="76">
        <v>1107.97</v>
      </c>
    </row>
    <row r="103" spans="1:8" ht="32.25" customHeight="1" x14ac:dyDescent="0.25">
      <c r="A103" s="75" t="s">
        <v>195</v>
      </c>
      <c r="B103" s="75" t="s">
        <v>178</v>
      </c>
      <c r="C103" s="75" t="s">
        <v>147</v>
      </c>
      <c r="F103" s="75" t="s">
        <v>63</v>
      </c>
      <c r="G103" s="76">
        <v>414.26</v>
      </c>
      <c r="H103" s="76">
        <v>403.74</v>
      </c>
    </row>
    <row r="104" spans="1:8" ht="32.25" customHeight="1" x14ac:dyDescent="0.25">
      <c r="A104" s="75" t="s">
        <v>195</v>
      </c>
      <c r="B104" s="75" t="s">
        <v>178</v>
      </c>
      <c r="C104" s="75" t="s">
        <v>148</v>
      </c>
      <c r="F104" s="75" t="s">
        <v>65</v>
      </c>
      <c r="G104" s="76">
        <v>377.15</v>
      </c>
      <c r="H104" s="76">
        <v>327.14999999999998</v>
      </c>
    </row>
    <row r="105" spans="1:8" ht="32.25" customHeight="1" x14ac:dyDescent="0.25">
      <c r="A105" s="75" t="s">
        <v>195</v>
      </c>
      <c r="B105" s="75" t="s">
        <v>178</v>
      </c>
      <c r="C105" s="75" t="s">
        <v>158</v>
      </c>
      <c r="F105" s="75" t="s">
        <v>75</v>
      </c>
      <c r="G105" s="76">
        <v>126.35</v>
      </c>
      <c r="H105" s="76">
        <v>106.35</v>
      </c>
    </row>
    <row r="106" spans="1:8" ht="32.25" customHeight="1" x14ac:dyDescent="0.25">
      <c r="A106" s="75" t="s">
        <v>195</v>
      </c>
      <c r="B106" s="75" t="s">
        <v>178</v>
      </c>
      <c r="C106" s="75" t="s">
        <v>163</v>
      </c>
      <c r="F106" s="75" t="s">
        <v>79</v>
      </c>
      <c r="G106" s="76">
        <v>0</v>
      </c>
      <c r="H106" s="76">
        <v>90</v>
      </c>
    </row>
    <row r="107" spans="1:8" ht="32.25" customHeight="1" x14ac:dyDescent="0.25">
      <c r="A107" s="74" t="s">
        <v>170</v>
      </c>
      <c r="B107" s="74" t="s">
        <v>171</v>
      </c>
      <c r="C107" s="74" t="s">
        <v>169</v>
      </c>
      <c r="F107" s="74" t="s">
        <v>172</v>
      </c>
      <c r="G107" s="74" t="s">
        <v>196</v>
      </c>
      <c r="H107" s="74" t="s">
        <v>197</v>
      </c>
    </row>
    <row r="108" spans="1:8" ht="32.25" customHeight="1" x14ac:dyDescent="0.25">
      <c r="A108" s="75" t="s">
        <v>195</v>
      </c>
      <c r="B108" s="75" t="s">
        <v>178</v>
      </c>
      <c r="C108" s="75" t="s">
        <v>146</v>
      </c>
      <c r="F108" s="75" t="s">
        <v>62</v>
      </c>
      <c r="G108" s="76">
        <v>200</v>
      </c>
      <c r="H108" s="76">
        <v>200</v>
      </c>
    </row>
    <row r="109" spans="1:8" ht="32.25" customHeight="1" x14ac:dyDescent="0.25">
      <c r="A109" s="75" t="s">
        <v>195</v>
      </c>
      <c r="B109" s="75" t="s">
        <v>178</v>
      </c>
      <c r="C109" s="75" t="s">
        <v>148</v>
      </c>
      <c r="F109" s="75" t="s">
        <v>65</v>
      </c>
      <c r="G109" s="76">
        <v>2210.9499999999998</v>
      </c>
      <c r="H109" s="76">
        <v>2210.9499999999998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2024-04-25T20:28:53Z</cp:lastPrinted>
  <dcterms:created xsi:type="dcterms:W3CDTF">2022-08-12T12:51:27Z</dcterms:created>
  <dcterms:modified xsi:type="dcterms:W3CDTF">2024-03-28T08:35:50Z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